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autoCompressPictures="0"/>
  <bookViews>
    <workbookView xWindow="0" yWindow="0" windowWidth="19440" windowHeight="7650" tabRatio="877" firstSheet="10" activeTab="20"/>
  </bookViews>
  <sheets>
    <sheet name="Cover" sheetId="14" r:id="rId1"/>
    <sheet name="Introduction" sheetId="13" r:id="rId2"/>
    <sheet name="Assessor's Guide" sheetId="37" r:id="rId3"/>
    <sheet name="Language" sheetId="2" r:id="rId4"/>
    <sheet name="Export" sheetId="38" state="hidden" r:id="rId5"/>
    <sheet name="General-0." sheetId="3" r:id="rId6"/>
    <sheet name="Facility-1." sheetId="23" r:id="rId7"/>
    <sheet name="LIS-2." sheetId="32" r:id="rId8"/>
    <sheet name="Data Mgmt-3." sheetId="30" r:id="rId9"/>
    <sheet name="QA-4." sheetId="20" r:id="rId10"/>
    <sheet name="Media QC-5." sheetId="33" r:id="rId11"/>
    <sheet name="ID QC-6." sheetId="18" r:id="rId12"/>
    <sheet name="AST QC-7." sheetId="34" r:id="rId13"/>
    <sheet name="Specimen-8." sheetId="36" r:id="rId14"/>
    <sheet name="Processing-9." sheetId="5" r:id="rId15"/>
    <sheet name="Identification-10." sheetId="8" r:id="rId16"/>
    <sheet name="Basic AST-11." sheetId="24" r:id="rId17"/>
    <sheet name="AST Expert rules-12." sheetId="25" r:id="rId18"/>
    <sheet name="AST Policy-13." sheetId="35" r:id="rId19"/>
    <sheet name="Safety appendix" sheetId="9" r:id="rId20"/>
    <sheet name="Summary" sheetId="1" r:id="rId21"/>
    <sheet name="Flags" sheetId="27" r:id="rId22"/>
  </sheets>
  <definedNames>
    <definedName name="_Toc1732508" localSheetId="3">Language!#REF!</definedName>
    <definedName name="_Toc1732514" localSheetId="3">Language!#REF!</definedName>
    <definedName name="_Toc1732529" localSheetId="17">'AST Expert rules-12.'!#REF!</definedName>
    <definedName name="_Toc1732529" localSheetId="18">'AST Policy-13.'!#REF!</definedName>
    <definedName name="_Toc1732529" localSheetId="16">'Basic AST-11.'!$B$4</definedName>
    <definedName name="_Toc1732530" localSheetId="17">'AST Expert rules-12.'!#REF!</definedName>
    <definedName name="_Toc1732530" localSheetId="18">'AST Policy-13.'!#REF!</definedName>
    <definedName name="_Toc1732530" localSheetId="16">'Basic AST-11.'!$B$16</definedName>
    <definedName name="_Toc1732531" localSheetId="17">'AST Expert rules-12.'!#REF!</definedName>
    <definedName name="_Toc1732531" localSheetId="18">'AST Policy-13.'!#REF!</definedName>
    <definedName name="_Toc1732531" localSheetId="16">'Basic AST-11.'!$B$28</definedName>
    <definedName name="_Toc1732532" localSheetId="17">'AST Expert rules-12.'!#REF!</definedName>
    <definedName name="_Toc1732532" localSheetId="18">'AST Policy-13.'!#REF!</definedName>
    <definedName name="_Toc1732532" localSheetId="12">#REF!</definedName>
    <definedName name="_Toc1732532" localSheetId="16">'Basic AST-11.'!$B$50</definedName>
    <definedName name="_Toc1732532" localSheetId="8">#REF!</definedName>
    <definedName name="_Toc1732532" localSheetId="7">#REF!</definedName>
    <definedName name="_Toc1732532" localSheetId="10">#REF!</definedName>
    <definedName name="_Toc1732532" localSheetId="13">#REF!</definedName>
    <definedName name="_Toc1732532">#REF!</definedName>
    <definedName name="_Toc1732533" localSheetId="17">'AST Expert rules-12.'!#REF!</definedName>
    <definedName name="_Toc1732533" localSheetId="18">'AST Policy-13.'!#REF!</definedName>
    <definedName name="_Toc1732533" localSheetId="12">#REF!</definedName>
    <definedName name="_Toc1732533" localSheetId="16">'Basic AST-11.'!$B$67</definedName>
    <definedName name="_Toc1732533" localSheetId="8">#REF!</definedName>
    <definedName name="_Toc1732533" localSheetId="7">#REF!</definedName>
    <definedName name="_Toc1732533" localSheetId="10">#REF!</definedName>
    <definedName name="_Toc1732533" localSheetId="13">#REF!</definedName>
    <definedName name="_Toc1732533">#REF!</definedName>
    <definedName name="_Toc1732534" localSheetId="17">'AST Expert rules-12.'!#REF!</definedName>
    <definedName name="_Toc1732534" localSheetId="18">'AST Policy-13.'!#REF!</definedName>
    <definedName name="_Toc1732534" localSheetId="16">'General-0.'!$B$85</definedName>
    <definedName name="_Toc1732536" localSheetId="17">'AST Expert rules-12.'!#REF!</definedName>
    <definedName name="_Toc1732536" localSheetId="18">'AST Policy-13.'!$B$19</definedName>
    <definedName name="_Toc1732536" localSheetId="12">#REF!</definedName>
    <definedName name="_Toc1732536" localSheetId="16">'Basic AST-11.'!#REF!</definedName>
    <definedName name="_Toc1732536" localSheetId="8">#REF!</definedName>
    <definedName name="_Toc1732536" localSheetId="7">#REF!</definedName>
    <definedName name="_Toc1732536" localSheetId="10">#REF!</definedName>
    <definedName name="_Toc1732536" localSheetId="13">#REF!</definedName>
    <definedName name="_Toc1732536">#REF!</definedName>
    <definedName name="_Toc1732539" localSheetId="17">'AST Expert rules-12.'!$B$40</definedName>
    <definedName name="_Toc1732539" localSheetId="18">'AST Policy-13.'!#REF!</definedName>
    <definedName name="_Toc1732539" localSheetId="12">#REF!</definedName>
    <definedName name="_Toc1732539" localSheetId="16">'Basic AST-11.'!#REF!</definedName>
    <definedName name="_Toc1732539" localSheetId="8">#REF!</definedName>
    <definedName name="_Toc1732539" localSheetId="7">#REF!</definedName>
    <definedName name="_Toc1732539" localSheetId="10">#REF!</definedName>
    <definedName name="_Toc1732539" localSheetId="13">#REF!</definedName>
    <definedName name="_Toc1732539">#REF!</definedName>
    <definedName name="_Toc1732542" localSheetId="17">'AST Expert rules-12.'!$B$97</definedName>
    <definedName name="_Toc1732542" localSheetId="18">'AST Policy-13.'!#REF!</definedName>
    <definedName name="_Toc1732542" localSheetId="16">'Basic AST-11.'!#REF!</definedName>
    <definedName name="_Toc1732544" localSheetId="17">'AST Expert rules-12.'!$B$142</definedName>
    <definedName name="_Toc1732544" localSheetId="18">'AST Policy-13.'!#REF!</definedName>
    <definedName name="_Toc1732544" localSheetId="16">'Basic AST-11.'!#REF!</definedName>
    <definedName name="_Toc2177259" localSheetId="2">'Assessor''s Guide'!$A$59</definedName>
    <definedName name="_Toc486852724" localSheetId="12">'AST QC-7.'!#REF!</definedName>
    <definedName name="_Toc486852724" localSheetId="11">'ID QC-6.'!#REF!</definedName>
    <definedName name="_Toc486852724" localSheetId="10">'Media QC-5.'!#REF!</definedName>
    <definedName name="_Toc486852724" localSheetId="9">'QA-4.'!#REF!</definedName>
    <definedName name="_Toc486852725" localSheetId="12">'AST QC-7.'!$B$34</definedName>
    <definedName name="_Toc486852725" localSheetId="11">'ID QC-6.'!#REF!</definedName>
    <definedName name="_Toc486852725" localSheetId="10">'Media QC-5.'!#REF!</definedName>
    <definedName name="_Toc486852725" localSheetId="9">'QA-4.'!#REF!</definedName>
    <definedName name="_Toc486852730" localSheetId="14">'Processing-9.'!$B$2</definedName>
    <definedName name="_Toc486852730" localSheetId="13">'Specimen-8.'!$B$2</definedName>
    <definedName name="_Toc486852735" localSheetId="15">'Identification-10.'!$B$2</definedName>
    <definedName name="_Toc486852736" localSheetId="15">'Identification-10.'!$B$223</definedName>
    <definedName name="_Toc486852741" localSheetId="15">'Identification-10.'!#REF!</definedName>
    <definedName name="_Toc486852742" localSheetId="15">'Identification-10.'!$B$90</definedName>
    <definedName name="langue">Language!$A$3</definedName>
    <definedName name="LIS" localSheetId="18">#REF!</definedName>
    <definedName name="LIS" localSheetId="12">#REF!</definedName>
    <definedName name="LIS" localSheetId="7">#REF!</definedName>
    <definedName name="LIS" localSheetId="10">#REF!</definedName>
    <definedName name="LIS" localSheetId="13">#REF!</definedName>
    <definedName name="LIS">#REF!</definedName>
    <definedName name="_xlnm.Print_Area" localSheetId="2">'Assessor''s Guide'!$A$1:$P$100</definedName>
    <definedName name="_xlnm.Print_Area" localSheetId="17">'AST Expert rules-12.'!$A$2:$F$161</definedName>
    <definedName name="_xlnm.Print_Area" localSheetId="18">'AST Policy-13.'!$A$2:$F$51</definedName>
    <definedName name="_xlnm.Print_Area" localSheetId="12">'AST QC-7.'!$A$2:$F$77</definedName>
    <definedName name="_xlnm.Print_Area" localSheetId="16">'Basic AST-11.'!$A$2:$F$98</definedName>
    <definedName name="_xlnm.Print_Area" localSheetId="8">'Data Mgmt-3.'!$A$2:$F$114</definedName>
    <definedName name="_xlnm.Print_Area" localSheetId="6">'Facility-1.'!$A$2:$F$181</definedName>
    <definedName name="_xlnm.Print_Area" localSheetId="21">Flags!$A$1:$H$159</definedName>
    <definedName name="_xlnm.Print_Area" localSheetId="5">'General-0.'!$A$1:$H$165</definedName>
    <definedName name="_xlnm.Print_Area" localSheetId="11">'ID QC-6.'!$A$2:$F$164</definedName>
    <definedName name="_xlnm.Print_Area" localSheetId="15">'Identification-10.'!$A$2:$F$247</definedName>
    <definedName name="_xlnm.Print_Area" localSheetId="3">Language!$A:$D</definedName>
    <definedName name="_xlnm.Print_Area" localSheetId="7">'LIS-2.'!$A$1:$F$81</definedName>
    <definedName name="_xlnm.Print_Area" localSheetId="10">'Media QC-5.'!$A$2:$F$91</definedName>
    <definedName name="_xlnm.Print_Area" localSheetId="14">'Processing-9.'!$A$2:$F$57</definedName>
    <definedName name="_xlnm.Print_Area" localSheetId="9">'QA-4.'!$A$2:$F$72</definedName>
    <definedName name="_xlnm.Print_Area" localSheetId="19">'Safety appendix'!$A$2:$F$46</definedName>
    <definedName name="_xlnm.Print_Area" localSheetId="13">'Specimen-8.'!$A$2:$F$78</definedName>
    <definedName name="_xlnm.Print_Area" localSheetId="20">Summary!$A$1:$H$251</definedName>
  </definedNames>
  <calcPr calcId="162913"/>
</workbook>
</file>

<file path=xl/calcChain.xml><?xml version="1.0" encoding="utf-8"?>
<calcChain xmlns="http://schemas.openxmlformats.org/spreadsheetml/2006/main">
  <c r="B34" i="27" l="1"/>
  <c r="B33" i="27"/>
  <c r="B32" i="27"/>
  <c r="B31" i="27"/>
  <c r="B30" i="27"/>
  <c r="B29" i="27"/>
  <c r="B28" i="27"/>
  <c r="B27" i="27"/>
  <c r="B26" i="27"/>
  <c r="B25" i="27"/>
  <c r="B24" i="27"/>
  <c r="B23" i="27"/>
  <c r="B22" i="27"/>
  <c r="B21" i="27"/>
  <c r="B20" i="27"/>
  <c r="B19" i="27"/>
  <c r="B18" i="27"/>
  <c r="B17" i="27"/>
  <c r="B16" i="27"/>
  <c r="B15" i="27"/>
  <c r="B14" i="27"/>
  <c r="B13" i="27"/>
  <c r="B12" i="27"/>
  <c r="B11" i="27"/>
  <c r="B10" i="27"/>
  <c r="B8" i="27"/>
  <c r="B9" i="27"/>
  <c r="B7" i="27"/>
  <c r="B5" i="27"/>
  <c r="B3" i="27"/>
  <c r="A2" i="27"/>
  <c r="B248" i="1"/>
  <c r="B249" i="1"/>
  <c r="B250" i="1"/>
  <c r="B251" i="1"/>
  <c r="B247" i="1"/>
  <c r="B246" i="1"/>
  <c r="B241" i="1"/>
  <c r="B242" i="1"/>
  <c r="B243" i="1"/>
  <c r="B244" i="1"/>
  <c r="B245" i="1"/>
  <c r="B240" i="1"/>
  <c r="B239" i="1"/>
  <c r="B234" i="1"/>
  <c r="B235" i="1"/>
  <c r="B236" i="1"/>
  <c r="B237" i="1"/>
  <c r="B238" i="1"/>
  <c r="B228" i="1"/>
  <c r="B229" i="1"/>
  <c r="B230" i="1"/>
  <c r="B231" i="1"/>
  <c r="B232" i="1"/>
  <c r="B233" i="1"/>
  <c r="B225" i="1"/>
  <c r="B226" i="1"/>
  <c r="B227" i="1"/>
  <c r="B223" i="1"/>
  <c r="B224" i="1"/>
  <c r="B220" i="1"/>
  <c r="B221" i="1"/>
  <c r="B222" i="1"/>
  <c r="B219" i="1"/>
  <c r="B218" i="1"/>
  <c r="B217" i="1"/>
  <c r="B216" i="1"/>
  <c r="B212" i="1"/>
  <c r="B206" i="1"/>
  <c r="B191" i="1"/>
  <c r="B192" i="1"/>
  <c r="B193" i="1"/>
  <c r="B194" i="1"/>
  <c r="B195" i="1"/>
  <c r="B196" i="1"/>
  <c r="B197" i="1"/>
  <c r="B198" i="1"/>
  <c r="B199" i="1"/>
  <c r="B190" i="1"/>
  <c r="B189" i="1"/>
  <c r="B185" i="1"/>
  <c r="B186" i="1"/>
  <c r="B187" i="1"/>
  <c r="B184" i="1"/>
  <c r="B183" i="1"/>
  <c r="B178" i="1"/>
  <c r="B180" i="1"/>
  <c r="B181" i="1"/>
  <c r="B179" i="1"/>
  <c r="B173" i="1"/>
  <c r="B174" i="1"/>
  <c r="B175" i="1"/>
  <c r="B176" i="1"/>
  <c r="B172" i="1"/>
  <c r="B168" i="1"/>
  <c r="B169" i="1"/>
  <c r="B170" i="1"/>
  <c r="B171" i="1"/>
  <c r="B166" i="1"/>
  <c r="B167" i="1"/>
  <c r="B160" i="1"/>
  <c r="B161" i="1"/>
  <c r="B162" i="1"/>
  <c r="B163" i="1"/>
  <c r="B164" i="1"/>
  <c r="B159" i="1"/>
  <c r="B158" i="1"/>
  <c r="B152" i="1"/>
  <c r="B153" i="1"/>
  <c r="B154" i="1"/>
  <c r="B155" i="1"/>
  <c r="B156" i="1"/>
  <c r="B148" i="1"/>
  <c r="B149" i="1"/>
  <c r="B150" i="1"/>
  <c r="B151" i="1"/>
  <c r="B143" i="1"/>
  <c r="B144" i="1"/>
  <c r="B145" i="1"/>
  <c r="B146" i="1"/>
  <c r="B147" i="1"/>
  <c r="B142" i="1"/>
  <c r="B141" i="1"/>
  <c r="B137" i="1"/>
  <c r="B138" i="1"/>
  <c r="B139" i="1"/>
  <c r="B136" i="1"/>
  <c r="B135" i="1"/>
  <c r="B130" i="1"/>
  <c r="B131" i="1"/>
  <c r="B132" i="1"/>
  <c r="B133" i="1"/>
  <c r="B129" i="1"/>
  <c r="B128" i="1"/>
  <c r="B126" i="1"/>
  <c r="B125" i="1"/>
  <c r="B124" i="1"/>
  <c r="B123" i="1"/>
  <c r="B122" i="1"/>
  <c r="B121" i="1"/>
  <c r="B119" i="1"/>
  <c r="B118" i="1"/>
  <c r="B115" i="1"/>
  <c r="B116" i="1"/>
  <c r="B117" i="1"/>
  <c r="B114" i="1"/>
  <c r="B113" i="1"/>
  <c r="B112" i="1"/>
  <c r="B111" i="1"/>
  <c r="B105" i="1"/>
  <c r="B106" i="1"/>
  <c r="B107" i="1"/>
  <c r="B108" i="1"/>
  <c r="B109" i="1"/>
  <c r="B104" i="1"/>
  <c r="B103" i="1"/>
  <c r="B99" i="1"/>
  <c r="B100" i="1"/>
  <c r="B101" i="1"/>
  <c r="B98" i="1"/>
  <c r="B97" i="1"/>
  <c r="B95" i="1"/>
  <c r="B94" i="1"/>
  <c r="B93" i="1"/>
  <c r="B92" i="1"/>
  <c r="B91" i="1"/>
  <c r="B90" i="1"/>
  <c r="B89" i="1"/>
  <c r="B88" i="1"/>
  <c r="B86" i="1"/>
  <c r="B85" i="1"/>
  <c r="B84" i="1"/>
  <c r="B83" i="1"/>
  <c r="B82" i="1"/>
  <c r="B81" i="1"/>
  <c r="B80" i="1"/>
  <c r="B78" i="1"/>
  <c r="B77" i="1"/>
  <c r="B76" i="1"/>
  <c r="B75" i="1"/>
  <c r="B74" i="1"/>
  <c r="B73" i="1"/>
  <c r="B72" i="1"/>
  <c r="B71" i="1"/>
  <c r="B70" i="1"/>
  <c r="B69" i="1"/>
  <c r="B68" i="1"/>
  <c r="B67" i="1"/>
  <c r="B65" i="1"/>
  <c r="B64" i="1"/>
  <c r="B63" i="1"/>
  <c r="B62" i="1"/>
  <c r="B61" i="1"/>
  <c r="B60" i="1"/>
  <c r="B59" i="1"/>
  <c r="B58" i="1"/>
  <c r="B57" i="1"/>
  <c r="B56" i="1"/>
  <c r="B55" i="1"/>
  <c r="B54" i="1"/>
  <c r="B53" i="1"/>
  <c r="B52" i="1"/>
  <c r="B51" i="1"/>
  <c r="B44" i="1"/>
  <c r="B45" i="1"/>
  <c r="B46" i="1"/>
  <c r="B47" i="1"/>
  <c r="B48" i="1"/>
  <c r="B49" i="1"/>
  <c r="B43" i="1"/>
  <c r="B42" i="1"/>
  <c r="B41" i="1"/>
  <c r="B40" i="1"/>
  <c r="B39" i="1"/>
  <c r="B38" i="1"/>
  <c r="B37" i="1"/>
  <c r="B36" i="1"/>
  <c r="B30" i="1"/>
  <c r="B31" i="1"/>
  <c r="B32" i="1"/>
  <c r="B33" i="1"/>
  <c r="B34" i="1"/>
  <c r="B29" i="1"/>
  <c r="B28" i="1"/>
  <c r="B22" i="1"/>
  <c r="B23" i="1"/>
  <c r="B24" i="1"/>
  <c r="B25" i="1"/>
  <c r="B26" i="1"/>
  <c r="B20" i="1"/>
  <c r="B21" i="1"/>
  <c r="B18" i="1"/>
  <c r="B19" i="1"/>
  <c r="B13" i="1"/>
  <c r="B14" i="1"/>
  <c r="B15" i="1"/>
  <c r="B16" i="1"/>
  <c r="B17" i="1"/>
  <c r="B12" i="1"/>
  <c r="B11" i="1"/>
  <c r="B10" i="1"/>
  <c r="B8" i="1"/>
  <c r="B7" i="1"/>
  <c r="B6" i="1"/>
  <c r="B5" i="1"/>
  <c r="B4" i="1"/>
  <c r="A2" i="1"/>
  <c r="A1" i="1"/>
  <c r="F22" i="23"/>
  <c r="A935" i="2"/>
  <c r="A934" i="2"/>
  <c r="A933" i="2"/>
  <c r="A932" i="2"/>
  <c r="A931" i="2"/>
  <c r="A930" i="2"/>
  <c r="A929" i="2"/>
  <c r="A928" i="2"/>
  <c r="A927" i="2"/>
  <c r="A926" i="2"/>
  <c r="A925" i="2"/>
  <c r="A924" i="2"/>
  <c r="A923" i="2"/>
  <c r="A922" i="2"/>
  <c r="A921" i="2"/>
  <c r="A920" i="2"/>
  <c r="A919" i="2"/>
  <c r="A918" i="2"/>
  <c r="A917" i="2"/>
  <c r="A916" i="2"/>
  <c r="A915" i="2"/>
  <c r="A914" i="2"/>
  <c r="A913" i="2"/>
  <c r="A912" i="2"/>
  <c r="A911" i="2"/>
  <c r="A910" i="2"/>
  <c r="A909" i="2"/>
  <c r="A908" i="2"/>
  <c r="A907" i="2"/>
  <c r="A906" i="2"/>
  <c r="A905" i="2"/>
  <c r="A904" i="2"/>
  <c r="A903" i="2"/>
  <c r="A902" i="2"/>
  <c r="A901" i="2"/>
  <c r="A1524" i="2"/>
  <c r="F6" i="8"/>
  <c r="A1525" i="2"/>
  <c r="F7" i="8"/>
  <c r="A1526" i="2"/>
  <c r="F8" i="8"/>
  <c r="A1527" i="2"/>
  <c r="F9" i="8"/>
  <c r="A1528" i="2"/>
  <c r="F10" i="8"/>
  <c r="H6" i="33"/>
  <c r="H7" i="33"/>
  <c r="H8" i="33"/>
  <c r="H9" i="33"/>
  <c r="H10" i="33"/>
  <c r="H11" i="33"/>
  <c r="H12" i="33"/>
  <c r="H13" i="33"/>
  <c r="H14" i="33"/>
  <c r="H15" i="33"/>
  <c r="H16" i="33"/>
  <c r="H17" i="33"/>
  <c r="H18" i="33"/>
  <c r="H19" i="33"/>
  <c r="H20" i="33"/>
  <c r="H21" i="33"/>
  <c r="H22" i="33"/>
  <c r="H23" i="33"/>
  <c r="H24" i="33"/>
  <c r="H25" i="33"/>
  <c r="H26" i="33"/>
  <c r="H27" i="33"/>
  <c r="H28" i="33"/>
  <c r="H29" i="33"/>
  <c r="H30" i="33"/>
  <c r="H31" i="33"/>
  <c r="H32" i="33"/>
  <c r="H33" i="33"/>
  <c r="H34" i="33"/>
  <c r="H35" i="33"/>
  <c r="H36" i="33"/>
  <c r="H37" i="33"/>
  <c r="H38" i="33"/>
  <c r="H39" i="33"/>
  <c r="H40" i="33"/>
  <c r="H41" i="33"/>
  <c r="H42" i="33"/>
  <c r="H43" i="33"/>
  <c r="H44" i="33"/>
  <c r="H45" i="33"/>
  <c r="H46" i="33"/>
  <c r="H47" i="33"/>
  <c r="H48" i="33"/>
  <c r="H49" i="33"/>
  <c r="H50" i="33"/>
  <c r="H51" i="33"/>
  <c r="H52" i="33"/>
  <c r="H53" i="33"/>
  <c r="H54" i="33"/>
  <c r="H55" i="33"/>
  <c r="H56" i="33"/>
  <c r="H57" i="33"/>
  <c r="H58" i="33"/>
  <c r="H59" i="33"/>
  <c r="H60" i="33"/>
  <c r="H61" i="33"/>
  <c r="H62" i="33"/>
  <c r="H63" i="33"/>
  <c r="H64" i="33"/>
  <c r="H65" i="33"/>
  <c r="H66" i="33"/>
  <c r="H67" i="33"/>
  <c r="H68" i="33"/>
  <c r="H69" i="33"/>
  <c r="H70" i="33"/>
  <c r="H71" i="33"/>
  <c r="H72" i="33"/>
  <c r="H73" i="33"/>
  <c r="H74" i="33"/>
  <c r="H75" i="33"/>
  <c r="H76" i="33"/>
  <c r="H77" i="33"/>
  <c r="H78" i="33"/>
  <c r="H79" i="33"/>
  <c r="H80" i="33"/>
  <c r="H81" i="33"/>
  <c r="H82" i="33"/>
  <c r="H83" i="33"/>
  <c r="H84" i="33"/>
  <c r="H85" i="33"/>
  <c r="H86" i="33"/>
  <c r="H87" i="33"/>
  <c r="H88" i="33"/>
  <c r="H89" i="33"/>
  <c r="H90" i="33"/>
  <c r="H91" i="33"/>
  <c r="H5" i="33"/>
  <c r="I5" i="33"/>
  <c r="I7" i="33"/>
  <c r="I8" i="33"/>
  <c r="I9" i="33"/>
  <c r="I10" i="33"/>
  <c r="I11" i="33"/>
  <c r="I12" i="33"/>
  <c r="I13" i="33"/>
  <c r="I15" i="33"/>
  <c r="I16" i="33"/>
  <c r="I17" i="33"/>
  <c r="I18" i="33"/>
  <c r="I21" i="33"/>
  <c r="I22" i="33"/>
  <c r="I23" i="33"/>
  <c r="I24" i="33"/>
  <c r="I25" i="33"/>
  <c r="I26" i="33"/>
  <c r="I27" i="33"/>
  <c r="I29" i="33"/>
  <c r="I30" i="33"/>
  <c r="I31" i="33"/>
  <c r="I35" i="33"/>
  <c r="I36" i="33"/>
  <c r="I37" i="33"/>
  <c r="I38" i="33"/>
  <c r="I41" i="33"/>
  <c r="I42" i="33"/>
  <c r="I44" i="33"/>
  <c r="I45" i="33"/>
  <c r="I46" i="33"/>
  <c r="I47" i="33"/>
  <c r="I48" i="33"/>
  <c r="I49" i="33"/>
  <c r="I50" i="33"/>
  <c r="I51" i="33"/>
  <c r="I52" i="33"/>
  <c r="I57" i="33"/>
  <c r="I58" i="33"/>
  <c r="I59" i="33"/>
  <c r="I60" i="33"/>
  <c r="I61" i="33"/>
  <c r="I62" i="33"/>
  <c r="I63" i="33"/>
  <c r="I64" i="33"/>
  <c r="I65" i="33"/>
  <c r="I67" i="33"/>
  <c r="I68" i="33"/>
  <c r="I69" i="33"/>
  <c r="I75" i="33"/>
  <c r="I77" i="33"/>
  <c r="I82" i="33"/>
  <c r="I83" i="33"/>
  <c r="I84" i="33"/>
  <c r="I86" i="33"/>
  <c r="I87" i="33"/>
  <c r="I88" i="33"/>
  <c r="I89" i="33"/>
  <c r="I90" i="33"/>
  <c r="I91" i="33"/>
  <c r="A520" i="2"/>
  <c r="B102" i="23"/>
  <c r="A357" i="2"/>
  <c r="B97" i="3"/>
  <c r="C97" i="3"/>
  <c r="A8" i="2"/>
  <c r="E9" i="14"/>
  <c r="H6" i="30"/>
  <c r="I6" i="30"/>
  <c r="H7" i="30"/>
  <c r="I7" i="30"/>
  <c r="H8" i="30"/>
  <c r="I8" i="30"/>
  <c r="H9" i="30"/>
  <c r="I9" i="30"/>
  <c r="H10" i="30"/>
  <c r="I10" i="30"/>
  <c r="H11" i="30"/>
  <c r="I11" i="30"/>
  <c r="H12" i="30"/>
  <c r="I12" i="30"/>
  <c r="H16" i="30"/>
  <c r="I16" i="30"/>
  <c r="H17" i="30"/>
  <c r="I17" i="30"/>
  <c r="H18" i="30"/>
  <c r="I18" i="30"/>
  <c r="H19" i="30"/>
  <c r="I19" i="30"/>
  <c r="H20" i="30"/>
  <c r="I20" i="30"/>
  <c r="H21" i="30"/>
  <c r="I21" i="30"/>
  <c r="H22" i="30"/>
  <c r="I22" i="30"/>
  <c r="H23" i="30"/>
  <c r="I23" i="30"/>
  <c r="H24" i="30"/>
  <c r="I24" i="30"/>
  <c r="H25" i="30"/>
  <c r="I25" i="30"/>
  <c r="H26" i="30"/>
  <c r="I26" i="30"/>
  <c r="H30" i="30"/>
  <c r="I30" i="30"/>
  <c r="H31" i="30"/>
  <c r="I31" i="30"/>
  <c r="H32" i="30"/>
  <c r="I32" i="30"/>
  <c r="H33" i="30"/>
  <c r="I33" i="30"/>
  <c r="H34" i="30"/>
  <c r="I34" i="30"/>
  <c r="H35" i="30"/>
  <c r="I35" i="30"/>
  <c r="H36" i="30"/>
  <c r="I36" i="30"/>
  <c r="H37" i="30"/>
  <c r="I37" i="30"/>
  <c r="H38" i="30"/>
  <c r="I38" i="30"/>
  <c r="H39" i="30"/>
  <c r="I39" i="30"/>
  <c r="H40" i="30"/>
  <c r="I40" i="30"/>
  <c r="H41" i="30"/>
  <c r="I41" i="30"/>
  <c r="H42" i="30"/>
  <c r="I42" i="30"/>
  <c r="H48" i="30"/>
  <c r="I48" i="30"/>
  <c r="H49" i="30"/>
  <c r="I49" i="30"/>
  <c r="H50" i="30"/>
  <c r="I50" i="30"/>
  <c r="H51" i="30"/>
  <c r="I51" i="30"/>
  <c r="H52" i="30"/>
  <c r="I52" i="30"/>
  <c r="H53" i="30"/>
  <c r="I53" i="30"/>
  <c r="H54" i="30"/>
  <c r="I54" i="30"/>
  <c r="H55" i="30"/>
  <c r="I55" i="30"/>
  <c r="H56" i="30"/>
  <c r="I56" i="30"/>
  <c r="H57" i="30"/>
  <c r="I57" i="30"/>
  <c r="H58" i="30"/>
  <c r="I58" i="30"/>
  <c r="H59" i="30"/>
  <c r="I59" i="30"/>
  <c r="H60" i="30"/>
  <c r="I60" i="30"/>
  <c r="H61" i="30"/>
  <c r="I61" i="30"/>
  <c r="H67" i="30"/>
  <c r="I67" i="30"/>
  <c r="H70" i="30"/>
  <c r="I70" i="30"/>
  <c r="H74" i="30"/>
  <c r="I74" i="30"/>
  <c r="H79" i="30"/>
  <c r="I79" i="30"/>
  <c r="H82" i="30"/>
  <c r="I82" i="30"/>
  <c r="H84" i="30"/>
  <c r="I84" i="30"/>
  <c r="H86" i="30"/>
  <c r="I86" i="30"/>
  <c r="H87" i="30"/>
  <c r="I87" i="30"/>
  <c r="H88" i="30"/>
  <c r="I88" i="30"/>
  <c r="H89" i="30"/>
  <c r="I89" i="30"/>
  <c r="H97" i="30"/>
  <c r="I97" i="30"/>
  <c r="H98" i="30"/>
  <c r="I98" i="30"/>
  <c r="H99" i="30"/>
  <c r="I99" i="30"/>
  <c r="H100" i="30"/>
  <c r="I100" i="30"/>
  <c r="H101" i="30"/>
  <c r="I101" i="30"/>
  <c r="H102" i="30"/>
  <c r="I102" i="30"/>
  <c r="H104" i="30"/>
  <c r="I104" i="30"/>
  <c r="H105" i="30"/>
  <c r="I105" i="30"/>
  <c r="H106" i="30"/>
  <c r="I106" i="30"/>
  <c r="H107" i="30"/>
  <c r="I107" i="30"/>
  <c r="H108" i="30"/>
  <c r="I108" i="30"/>
  <c r="H110" i="30"/>
  <c r="I110" i="30"/>
  <c r="H111" i="30"/>
  <c r="I111" i="30"/>
  <c r="H112" i="30"/>
  <c r="I112" i="30"/>
  <c r="H113" i="30"/>
  <c r="I113" i="30"/>
  <c r="H114" i="30"/>
  <c r="I114" i="30"/>
  <c r="J83" i="25"/>
  <c r="J81" i="25"/>
  <c r="J80" i="25"/>
  <c r="A1570" i="2"/>
  <c r="B45" i="24"/>
  <c r="A192" i="2"/>
  <c r="A188" i="2"/>
  <c r="A177" i="2"/>
  <c r="A170" i="2"/>
  <c r="A154" i="2"/>
  <c r="A149" i="2"/>
  <c r="A143" i="2"/>
  <c r="A137" i="2"/>
  <c r="A128" i="2"/>
  <c r="A121" i="2"/>
  <c r="A116" i="2"/>
  <c r="A108" i="2"/>
  <c r="A101" i="2"/>
  <c r="A89" i="2"/>
  <c r="H61" i="20"/>
  <c r="J61" i="20"/>
  <c r="C62" i="27"/>
  <c r="E62" i="27"/>
  <c r="J22" i="9"/>
  <c r="J23" i="9"/>
  <c r="J24" i="9"/>
  <c r="J25" i="9"/>
  <c r="J21" i="9"/>
  <c r="C152" i="27"/>
  <c r="E152" i="27"/>
  <c r="C151" i="27"/>
  <c r="E151" i="27"/>
  <c r="C149" i="27"/>
  <c r="E149" i="27"/>
  <c r="C121" i="27"/>
  <c r="E121" i="27"/>
  <c r="C122" i="27"/>
  <c r="E122" i="27"/>
  <c r="C123" i="27"/>
  <c r="E123" i="27"/>
  <c r="C124" i="27"/>
  <c r="E124" i="27"/>
  <c r="C125" i="27"/>
  <c r="E125" i="27"/>
  <c r="C126" i="27"/>
  <c r="E126" i="27"/>
  <c r="C127" i="27"/>
  <c r="E127" i="27"/>
  <c r="C128" i="27"/>
  <c r="E128" i="27"/>
  <c r="C120" i="27"/>
  <c r="E120" i="27"/>
  <c r="C13" i="27"/>
  <c r="E13" i="27"/>
  <c r="C33" i="27"/>
  <c r="E33" i="27"/>
  <c r="C32" i="27"/>
  <c r="E32" i="27"/>
  <c r="H20" i="8"/>
  <c r="J20" i="8"/>
  <c r="H128" i="8"/>
  <c r="I128" i="8"/>
  <c r="H129" i="8"/>
  <c r="I129" i="8"/>
  <c r="H130" i="8"/>
  <c r="I130" i="8"/>
  <c r="H131" i="8"/>
  <c r="I131" i="8"/>
  <c r="H132" i="8"/>
  <c r="I132" i="8"/>
  <c r="H135" i="8"/>
  <c r="I135" i="8"/>
  <c r="H136" i="8"/>
  <c r="I136" i="8"/>
  <c r="H137" i="8"/>
  <c r="I137" i="8"/>
  <c r="H138" i="8"/>
  <c r="I138" i="8"/>
  <c r="H139" i="8"/>
  <c r="I139" i="8"/>
  <c r="H142" i="8"/>
  <c r="I142" i="8"/>
  <c r="H143" i="8"/>
  <c r="I143" i="8"/>
  <c r="H144" i="8"/>
  <c r="I144" i="8"/>
  <c r="H145" i="8"/>
  <c r="I145" i="8"/>
  <c r="H146" i="8"/>
  <c r="I146" i="8"/>
  <c r="D206" i="1"/>
  <c r="DR5" i="38"/>
  <c r="H149" i="8"/>
  <c r="I149" i="8"/>
  <c r="H150" i="8"/>
  <c r="I150" i="8"/>
  <c r="H151" i="8"/>
  <c r="I151" i="8"/>
  <c r="H152" i="8"/>
  <c r="I152" i="8"/>
  <c r="H153" i="8"/>
  <c r="I153" i="8"/>
  <c r="H174" i="8"/>
  <c r="I174" i="8"/>
  <c r="H175" i="8"/>
  <c r="I175" i="8"/>
  <c r="H176" i="8"/>
  <c r="I176" i="8"/>
  <c r="H177" i="8"/>
  <c r="I177" i="8"/>
  <c r="H178" i="8"/>
  <c r="I178" i="8"/>
  <c r="H158" i="8"/>
  <c r="I158" i="8"/>
  <c r="H159" i="8"/>
  <c r="I159" i="8"/>
  <c r="H160" i="8"/>
  <c r="I160" i="8"/>
  <c r="H161" i="8"/>
  <c r="I161" i="8"/>
  <c r="H162" i="8"/>
  <c r="I162" i="8"/>
  <c r="H165" i="8"/>
  <c r="I165" i="8"/>
  <c r="H166" i="8"/>
  <c r="I166" i="8"/>
  <c r="H167" i="8"/>
  <c r="I167" i="8"/>
  <c r="H168" i="8"/>
  <c r="I168" i="8"/>
  <c r="H169" i="8"/>
  <c r="I169" i="8"/>
  <c r="C152" i="1"/>
  <c r="IZ5" i="38"/>
  <c r="H24" i="8"/>
  <c r="I24" i="8"/>
  <c r="H25" i="8"/>
  <c r="I25" i="8"/>
  <c r="H26" i="8"/>
  <c r="I26" i="8"/>
  <c r="H27" i="8"/>
  <c r="I27" i="8"/>
  <c r="H28" i="8"/>
  <c r="I28" i="8"/>
  <c r="H29" i="8"/>
  <c r="I29" i="8"/>
  <c r="H31" i="8"/>
  <c r="I31" i="8"/>
  <c r="H37" i="8"/>
  <c r="I37" i="8"/>
  <c r="H38" i="8"/>
  <c r="I38" i="8"/>
  <c r="H39" i="8"/>
  <c r="I39" i="8"/>
  <c r="H40" i="8"/>
  <c r="I40" i="8"/>
  <c r="H41" i="8"/>
  <c r="I41" i="8"/>
  <c r="H42" i="8"/>
  <c r="I42" i="8"/>
  <c r="H46" i="8"/>
  <c r="I46" i="8"/>
  <c r="H47" i="8"/>
  <c r="I47" i="8"/>
  <c r="H48" i="8"/>
  <c r="I48" i="8"/>
  <c r="H49" i="8"/>
  <c r="I49" i="8"/>
  <c r="H50" i="8"/>
  <c r="I50" i="8"/>
  <c r="H76" i="8"/>
  <c r="I76" i="8"/>
  <c r="H77" i="8"/>
  <c r="I77" i="8"/>
  <c r="H78" i="8"/>
  <c r="I78" i="8"/>
  <c r="H79" i="8"/>
  <c r="I79" i="8"/>
  <c r="H80" i="8"/>
  <c r="I80" i="8"/>
  <c r="H81" i="8"/>
  <c r="I81" i="8"/>
  <c r="H93" i="8"/>
  <c r="I93" i="8"/>
  <c r="H94" i="8"/>
  <c r="I94" i="8"/>
  <c r="H95" i="8"/>
  <c r="I95" i="8"/>
  <c r="H96" i="8"/>
  <c r="I96" i="8"/>
  <c r="H97" i="8"/>
  <c r="I97" i="8"/>
  <c r="H100" i="8"/>
  <c r="I100" i="8"/>
  <c r="H101" i="8"/>
  <c r="I101" i="8"/>
  <c r="H102" i="8"/>
  <c r="I102" i="8"/>
  <c r="H103" i="8"/>
  <c r="I103" i="8"/>
  <c r="H104" i="8"/>
  <c r="I104" i="8"/>
  <c r="H107" i="8"/>
  <c r="I107" i="8"/>
  <c r="H108" i="8"/>
  <c r="I108" i="8"/>
  <c r="H109" i="8"/>
  <c r="I109" i="8"/>
  <c r="H110" i="8"/>
  <c r="I110" i="8"/>
  <c r="H111" i="8"/>
  <c r="I111" i="8"/>
  <c r="H114" i="8"/>
  <c r="I114" i="8"/>
  <c r="H115" i="8"/>
  <c r="I115" i="8"/>
  <c r="H116" i="8"/>
  <c r="I116" i="8"/>
  <c r="H117" i="8"/>
  <c r="I117" i="8"/>
  <c r="H118" i="8"/>
  <c r="I118" i="8"/>
  <c r="H121" i="8"/>
  <c r="I121" i="8"/>
  <c r="H122" i="8"/>
  <c r="I122" i="8"/>
  <c r="H123" i="8"/>
  <c r="I123" i="8"/>
  <c r="H124" i="8"/>
  <c r="I124" i="8"/>
  <c r="H125" i="8"/>
  <c r="I125" i="8"/>
  <c r="H15" i="8"/>
  <c r="I15" i="8"/>
  <c r="H16" i="8"/>
  <c r="I16" i="8"/>
  <c r="H17" i="8"/>
  <c r="I17" i="8"/>
  <c r="H18" i="8"/>
  <c r="I18" i="8"/>
  <c r="H19" i="8"/>
  <c r="I19" i="8"/>
  <c r="I20" i="8"/>
  <c r="H93" i="18"/>
  <c r="I93" i="18"/>
  <c r="H94" i="18"/>
  <c r="I94" i="18"/>
  <c r="H95" i="18"/>
  <c r="I95" i="18"/>
  <c r="H96" i="18"/>
  <c r="I96" i="18"/>
  <c r="H98" i="18"/>
  <c r="I98" i="18"/>
  <c r="H99" i="18"/>
  <c r="I99" i="18"/>
  <c r="H100" i="18"/>
  <c r="I100" i="18"/>
  <c r="H101" i="18"/>
  <c r="I101" i="18"/>
  <c r="H103" i="18"/>
  <c r="I103" i="18"/>
  <c r="H104" i="18"/>
  <c r="I104" i="18"/>
  <c r="H105" i="18"/>
  <c r="I105" i="18"/>
  <c r="H106" i="18"/>
  <c r="I106" i="18"/>
  <c r="H108" i="18"/>
  <c r="I108" i="18"/>
  <c r="H109" i="18"/>
  <c r="I109" i="18"/>
  <c r="H110" i="18"/>
  <c r="I110" i="18"/>
  <c r="H111" i="18"/>
  <c r="I111" i="18"/>
  <c r="H113" i="18"/>
  <c r="I113" i="18"/>
  <c r="H114" i="18"/>
  <c r="I114" i="18"/>
  <c r="H115" i="18"/>
  <c r="I115" i="18"/>
  <c r="H116" i="18"/>
  <c r="I116" i="18"/>
  <c r="H118" i="18"/>
  <c r="I118" i="18"/>
  <c r="H119" i="18"/>
  <c r="I119" i="18"/>
  <c r="H120" i="18"/>
  <c r="I120" i="18"/>
  <c r="H121" i="18"/>
  <c r="I121" i="18"/>
  <c r="H123" i="18"/>
  <c r="I123" i="18"/>
  <c r="H124" i="18"/>
  <c r="I124" i="18"/>
  <c r="H125" i="18"/>
  <c r="I125" i="18"/>
  <c r="H126" i="18"/>
  <c r="I126" i="18"/>
  <c r="H128" i="18"/>
  <c r="I128" i="18"/>
  <c r="H129" i="18"/>
  <c r="I129" i="18"/>
  <c r="H130" i="18"/>
  <c r="I130" i="18"/>
  <c r="H131" i="18"/>
  <c r="I131" i="18"/>
  <c r="H133" i="18"/>
  <c r="I133" i="18"/>
  <c r="H134" i="18"/>
  <c r="I134" i="18"/>
  <c r="H135" i="18"/>
  <c r="I135" i="18"/>
  <c r="H136" i="18"/>
  <c r="I136" i="18"/>
  <c r="H143" i="18"/>
  <c r="I143" i="18"/>
  <c r="H144" i="18"/>
  <c r="I144" i="18"/>
  <c r="H145" i="18"/>
  <c r="I145" i="18"/>
  <c r="H146" i="18"/>
  <c r="I146" i="18"/>
  <c r="H148" i="18"/>
  <c r="I148" i="18"/>
  <c r="H149" i="18"/>
  <c r="I149" i="18"/>
  <c r="H150" i="18"/>
  <c r="I150" i="18"/>
  <c r="H151" i="18"/>
  <c r="I151" i="18"/>
  <c r="C118" i="1"/>
  <c r="HZ5" i="38"/>
  <c r="H28" i="18"/>
  <c r="I28" i="18"/>
  <c r="H29" i="18"/>
  <c r="I29" i="18"/>
  <c r="H24" i="18"/>
  <c r="I24" i="18"/>
  <c r="H34" i="18"/>
  <c r="I34" i="18"/>
  <c r="H39" i="18"/>
  <c r="I39" i="18"/>
  <c r="H44" i="18"/>
  <c r="I44" i="18"/>
  <c r="H49" i="18"/>
  <c r="I49" i="18"/>
  <c r="H54" i="18"/>
  <c r="I54" i="18"/>
  <c r="H59" i="18"/>
  <c r="I59" i="18"/>
  <c r="H64" i="18"/>
  <c r="I64" i="18"/>
  <c r="H69" i="18"/>
  <c r="I69" i="18"/>
  <c r="H74" i="18"/>
  <c r="I74" i="18"/>
  <c r="H79" i="18"/>
  <c r="I79" i="18"/>
  <c r="H84" i="18"/>
  <c r="I84" i="18"/>
  <c r="H89" i="18"/>
  <c r="I89" i="18"/>
  <c r="C115" i="1"/>
  <c r="HW5" i="38"/>
  <c r="H30" i="18"/>
  <c r="I30" i="18"/>
  <c r="H31" i="18"/>
  <c r="I31" i="18"/>
  <c r="H33" i="18"/>
  <c r="I33" i="18"/>
  <c r="H35" i="18"/>
  <c r="I35" i="18"/>
  <c r="H36" i="18"/>
  <c r="I36" i="18"/>
  <c r="H26" i="18"/>
  <c r="I26" i="18"/>
  <c r="H41" i="18"/>
  <c r="I41" i="18"/>
  <c r="H46" i="18"/>
  <c r="I46" i="18"/>
  <c r="H51" i="18"/>
  <c r="I51" i="18"/>
  <c r="H56" i="18"/>
  <c r="I56" i="18"/>
  <c r="H61" i="18"/>
  <c r="I61" i="18"/>
  <c r="H66" i="18"/>
  <c r="I66" i="18"/>
  <c r="H71" i="18"/>
  <c r="I71" i="18"/>
  <c r="H76" i="18"/>
  <c r="I76" i="18"/>
  <c r="H81" i="18"/>
  <c r="I81" i="18"/>
  <c r="H86" i="18"/>
  <c r="I86" i="18"/>
  <c r="H91" i="18"/>
  <c r="I91" i="18"/>
  <c r="C117" i="1"/>
  <c r="HY5" i="38"/>
  <c r="H38" i="18"/>
  <c r="I38" i="18"/>
  <c r="H40" i="18"/>
  <c r="I40" i="18"/>
  <c r="H43" i="18"/>
  <c r="I43" i="18"/>
  <c r="H45" i="18"/>
  <c r="I45" i="18"/>
  <c r="H48" i="18"/>
  <c r="I48" i="18"/>
  <c r="H50" i="18"/>
  <c r="I50" i="18"/>
  <c r="H53" i="18"/>
  <c r="I53" i="18"/>
  <c r="H55" i="18"/>
  <c r="I55" i="18"/>
  <c r="H58" i="18"/>
  <c r="I58" i="18"/>
  <c r="H60" i="18"/>
  <c r="I60" i="18"/>
  <c r="H63" i="18"/>
  <c r="I63" i="18"/>
  <c r="H65" i="18"/>
  <c r="I65" i="18"/>
  <c r="H68" i="18"/>
  <c r="I68" i="18"/>
  <c r="H70" i="18"/>
  <c r="I70" i="18"/>
  <c r="H73" i="18"/>
  <c r="I73" i="18"/>
  <c r="H75" i="18"/>
  <c r="I75" i="18"/>
  <c r="H78" i="18"/>
  <c r="I78" i="18"/>
  <c r="H80" i="18"/>
  <c r="I80" i="18"/>
  <c r="H83" i="18"/>
  <c r="I83" i="18"/>
  <c r="H85" i="18"/>
  <c r="I85" i="18"/>
  <c r="H88" i="18"/>
  <c r="I88" i="18"/>
  <c r="H90" i="18"/>
  <c r="I90" i="18"/>
  <c r="C203" i="1"/>
  <c r="CP5" i="38"/>
  <c r="H23" i="18"/>
  <c r="I23" i="18"/>
  <c r="H25" i="18"/>
  <c r="I25" i="18"/>
  <c r="UU5" i="38"/>
  <c r="BF5" i="38"/>
  <c r="BG5" i="38"/>
  <c r="BH5" i="38"/>
  <c r="BI5" i="38"/>
  <c r="BE5" i="38"/>
  <c r="A22" i="2"/>
  <c r="A27" i="37"/>
  <c r="A21" i="2"/>
  <c r="A26" i="37"/>
  <c r="A20" i="2"/>
  <c r="A25" i="37"/>
  <c r="A19" i="2"/>
  <c r="A24" i="37"/>
  <c r="A18" i="2"/>
  <c r="A23" i="37"/>
  <c r="A17" i="2"/>
  <c r="A22" i="37"/>
  <c r="A15" i="2"/>
  <c r="A16" i="2"/>
  <c r="A23" i="2"/>
  <c r="C157" i="27"/>
  <c r="PF5" i="38"/>
  <c r="C156" i="27"/>
  <c r="PE5" i="38"/>
  <c r="C155" i="27"/>
  <c r="PD5" i="38"/>
  <c r="C154" i="27"/>
  <c r="PC5" i="38"/>
  <c r="C153" i="27"/>
  <c r="PA5" i="38"/>
  <c r="OZ5" i="38"/>
  <c r="C150" i="27"/>
  <c r="OY5" i="38"/>
  <c r="OX5" i="38"/>
  <c r="C148" i="27"/>
  <c r="OW5" i="38"/>
  <c r="C147" i="27"/>
  <c r="OV5" i="38"/>
  <c r="H24" i="20"/>
  <c r="C146" i="27"/>
  <c r="OU5" i="38"/>
  <c r="C145" i="27"/>
  <c r="OT5" i="38"/>
  <c r="C144" i="27"/>
  <c r="OS5" i="38"/>
  <c r="C143" i="27"/>
  <c r="OR5" i="38"/>
  <c r="C142" i="27"/>
  <c r="OQ5" i="38"/>
  <c r="C141" i="27"/>
  <c r="OP5" i="38"/>
  <c r="C140" i="27"/>
  <c r="OO5" i="38"/>
  <c r="C139" i="27"/>
  <c r="ON5" i="38"/>
  <c r="C138" i="27"/>
  <c r="OM5" i="38"/>
  <c r="H176" i="23"/>
  <c r="C137" i="27"/>
  <c r="OL5" i="38"/>
  <c r="H163" i="23"/>
  <c r="C136" i="27"/>
  <c r="OK5" i="38"/>
  <c r="H15" i="23"/>
  <c r="C135" i="27"/>
  <c r="OJ5" i="38"/>
  <c r="C129" i="27"/>
  <c r="OI5" i="38"/>
  <c r="OH5" i="38"/>
  <c r="OG5" i="38"/>
  <c r="OF5" i="38"/>
  <c r="OD5" i="38"/>
  <c r="OC5" i="38"/>
  <c r="OB5" i="38"/>
  <c r="OA5" i="38"/>
  <c r="NZ5" i="38"/>
  <c r="C88" i="27"/>
  <c r="NA5" i="38"/>
  <c r="C87" i="27"/>
  <c r="MZ5" i="38"/>
  <c r="C86" i="27"/>
  <c r="MY5" i="38"/>
  <c r="C85" i="27"/>
  <c r="MX5" i="38"/>
  <c r="C84" i="27"/>
  <c r="MW5" i="38"/>
  <c r="C83" i="27"/>
  <c r="MV5" i="38"/>
  <c r="C82" i="27"/>
  <c r="MU5" i="38"/>
  <c r="C81" i="27"/>
  <c r="MT5" i="38"/>
  <c r="C80" i="27"/>
  <c r="MS5" i="38"/>
  <c r="C78" i="27"/>
  <c r="MR5" i="38"/>
  <c r="C77" i="27"/>
  <c r="MQ5" i="38"/>
  <c r="C76" i="27"/>
  <c r="MP5" i="38"/>
  <c r="C75" i="27"/>
  <c r="MO5" i="38"/>
  <c r="C74" i="27"/>
  <c r="MN5" i="38"/>
  <c r="C73" i="27"/>
  <c r="MM5" i="38"/>
  <c r="C72" i="27"/>
  <c r="ML5" i="38"/>
  <c r="C71" i="27"/>
  <c r="MK5" i="38"/>
  <c r="C70" i="27"/>
  <c r="MJ5" i="38"/>
  <c r="C69" i="27"/>
  <c r="MI5" i="38"/>
  <c r="C68" i="27"/>
  <c r="MH5" i="38"/>
  <c r="C67" i="27"/>
  <c r="MG5" i="38"/>
  <c r="C65" i="27"/>
  <c r="MF5" i="38"/>
  <c r="C64" i="27"/>
  <c r="ME5" i="38"/>
  <c r="C63" i="27"/>
  <c r="MD5" i="38"/>
  <c r="MC5" i="38"/>
  <c r="C61" i="27"/>
  <c r="MB5" i="38"/>
  <c r="C60" i="27"/>
  <c r="MA5" i="38"/>
  <c r="C59" i="27"/>
  <c r="LZ5" i="38"/>
  <c r="C58" i="27"/>
  <c r="LY5" i="38"/>
  <c r="C57" i="27"/>
  <c r="LX5" i="38"/>
  <c r="C56" i="27"/>
  <c r="LW5" i="38"/>
  <c r="C54" i="27"/>
  <c r="LV5" i="38"/>
  <c r="C52" i="27"/>
  <c r="LU5" i="38"/>
  <c r="C51" i="27"/>
  <c r="LT5" i="38"/>
  <c r="C50" i="27"/>
  <c r="LS5" i="38"/>
  <c r="C49" i="27"/>
  <c r="LR5" i="38"/>
  <c r="C48" i="27"/>
  <c r="LQ5" i="38"/>
  <c r="C47" i="27"/>
  <c r="LP5" i="38"/>
  <c r="C46" i="27"/>
  <c r="LO5" i="38"/>
  <c r="C45" i="27"/>
  <c r="LN5" i="38"/>
  <c r="C44" i="27"/>
  <c r="LM5" i="38"/>
  <c r="C42" i="27"/>
  <c r="LL5" i="38"/>
  <c r="C41" i="27"/>
  <c r="LK5" i="38"/>
  <c r="C40" i="27"/>
  <c r="LJ5" i="38"/>
  <c r="C39" i="27"/>
  <c r="LI5" i="38"/>
  <c r="C38" i="27"/>
  <c r="LH5" i="38"/>
  <c r="C37" i="27"/>
  <c r="LG5" i="38"/>
  <c r="C36" i="27"/>
  <c r="LF5" i="38"/>
  <c r="C34" i="27"/>
  <c r="LE5" i="38"/>
  <c r="LD5" i="38"/>
  <c r="LC5" i="38"/>
  <c r="C35" i="27"/>
  <c r="LB5" i="38"/>
  <c r="C31" i="27"/>
  <c r="LA5" i="38"/>
  <c r="C30" i="27"/>
  <c r="KZ5" i="38"/>
  <c r="C29" i="27"/>
  <c r="KY5" i="38"/>
  <c r="C28" i="27"/>
  <c r="KX5" i="38"/>
  <c r="C27" i="27"/>
  <c r="KW5" i="38"/>
  <c r="C26" i="27"/>
  <c r="KV5" i="38"/>
  <c r="C25" i="27"/>
  <c r="KU5" i="38"/>
  <c r="C24" i="27"/>
  <c r="KT5" i="38"/>
  <c r="C23" i="27"/>
  <c r="KS5" i="38"/>
  <c r="C22" i="27"/>
  <c r="KR5" i="38"/>
  <c r="C21" i="27"/>
  <c r="KQ5" i="38"/>
  <c r="C20" i="27"/>
  <c r="KP5" i="38"/>
  <c r="C19" i="27"/>
  <c r="KO5" i="38"/>
  <c r="C18" i="27"/>
  <c r="KN5" i="38"/>
  <c r="C17" i="27"/>
  <c r="KM5" i="38"/>
  <c r="C16" i="27"/>
  <c r="KL5" i="38"/>
  <c r="C15" i="27"/>
  <c r="KK5" i="38"/>
  <c r="C14" i="27"/>
  <c r="KJ5" i="38"/>
  <c r="KI5" i="38"/>
  <c r="C12" i="27"/>
  <c r="KH5" i="38"/>
  <c r="C11" i="27"/>
  <c r="KG5" i="38"/>
  <c r="C10" i="27"/>
  <c r="KF5" i="38"/>
  <c r="H55" i="32"/>
  <c r="C8" i="27"/>
  <c r="KD5" i="38"/>
  <c r="C7" i="27"/>
  <c r="KC5" i="38"/>
  <c r="C5" i="27"/>
  <c r="KB5" i="38"/>
  <c r="A5" i="2"/>
  <c r="B3" i="2"/>
  <c r="A6" i="2"/>
  <c r="A7" i="2"/>
  <c r="A9" i="2"/>
  <c r="E10" i="14"/>
  <c r="A10" i="2"/>
  <c r="A11" i="2"/>
  <c r="E12" i="14"/>
  <c r="A12" i="2"/>
  <c r="A13" i="2"/>
  <c r="E22" i="14"/>
  <c r="A14" i="2"/>
  <c r="A24" i="2"/>
  <c r="B2" i="37"/>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E46" i="1"/>
  <c r="A71" i="2"/>
  <c r="A72" i="2"/>
  <c r="E48" i="1"/>
  <c r="A73" i="2"/>
  <c r="A74" i="2"/>
  <c r="A75" i="2"/>
  <c r="A76" i="2"/>
  <c r="A77" i="2"/>
  <c r="A78" i="2"/>
  <c r="A79" i="2"/>
  <c r="A80" i="2"/>
  <c r="A81" i="2"/>
  <c r="A82" i="2"/>
  <c r="A83" i="2"/>
  <c r="A84" i="2"/>
  <c r="A85" i="2"/>
  <c r="A86" i="2"/>
  <c r="A87" i="2"/>
  <c r="A88" i="2"/>
  <c r="A90" i="2"/>
  <c r="A91" i="2"/>
  <c r="A92" i="2"/>
  <c r="A93" i="2"/>
  <c r="A94" i="2"/>
  <c r="A95" i="2"/>
  <c r="A96" i="2"/>
  <c r="A97" i="2"/>
  <c r="A98" i="2"/>
  <c r="A99" i="2"/>
  <c r="A100" i="2"/>
  <c r="A102" i="2"/>
  <c r="A103" i="2"/>
  <c r="A104" i="2"/>
  <c r="A105" i="2"/>
  <c r="A106" i="2"/>
  <c r="A107" i="2"/>
  <c r="A109" i="2"/>
  <c r="A110" i="2"/>
  <c r="A111" i="2"/>
  <c r="A112" i="2"/>
  <c r="A113" i="2"/>
  <c r="A114" i="2"/>
  <c r="A115" i="2"/>
  <c r="A117" i="2"/>
  <c r="A118" i="2"/>
  <c r="A119" i="2"/>
  <c r="A120" i="2"/>
  <c r="A122" i="2"/>
  <c r="A123" i="2"/>
  <c r="A124" i="2"/>
  <c r="A125" i="2"/>
  <c r="A126" i="2"/>
  <c r="A127" i="2"/>
  <c r="A129" i="2"/>
  <c r="A130" i="2"/>
  <c r="A131" i="2"/>
  <c r="A132" i="2"/>
  <c r="A133" i="2"/>
  <c r="A134" i="2"/>
  <c r="A135" i="2"/>
  <c r="A136" i="2"/>
  <c r="A138" i="2"/>
  <c r="A139" i="2"/>
  <c r="A140" i="2"/>
  <c r="A141" i="2"/>
  <c r="A142" i="2"/>
  <c r="A144" i="2"/>
  <c r="A145" i="2"/>
  <c r="A146" i="2"/>
  <c r="A147" i="2"/>
  <c r="A148" i="2"/>
  <c r="A150" i="2"/>
  <c r="A151" i="2"/>
  <c r="A152" i="2"/>
  <c r="A153" i="2"/>
  <c r="A155" i="2"/>
  <c r="A156" i="2"/>
  <c r="A157" i="2"/>
  <c r="A158" i="2"/>
  <c r="A159" i="2"/>
  <c r="A160" i="2"/>
  <c r="A161" i="2"/>
  <c r="A162" i="2"/>
  <c r="A163" i="2"/>
  <c r="A164" i="2"/>
  <c r="A165" i="2"/>
  <c r="A166" i="2"/>
  <c r="A167" i="2"/>
  <c r="A168" i="2"/>
  <c r="A169" i="2"/>
  <c r="A171" i="2"/>
  <c r="A172" i="2"/>
  <c r="A173" i="2"/>
  <c r="A174" i="2"/>
  <c r="A175" i="2"/>
  <c r="A176" i="2"/>
  <c r="A178" i="2"/>
  <c r="A179" i="2"/>
  <c r="A180" i="2"/>
  <c r="A181" i="2"/>
  <c r="A182" i="2"/>
  <c r="A183" i="2"/>
  <c r="A184" i="2"/>
  <c r="A185" i="2"/>
  <c r="A186" i="2"/>
  <c r="A187" i="2"/>
  <c r="A189" i="2"/>
  <c r="A190" i="2"/>
  <c r="A191" i="2"/>
  <c r="A193" i="2"/>
  <c r="A194" i="2"/>
  <c r="A195" i="2"/>
  <c r="A196" i="2"/>
  <c r="A197" i="2"/>
  <c r="A198" i="2"/>
  <c r="A199" i="2"/>
  <c r="A200" i="2"/>
  <c r="A201" i="2"/>
  <c r="A202" i="2"/>
  <c r="A203" i="2"/>
  <c r="A204" i="2"/>
  <c r="A205" i="2"/>
  <c r="A206" i="2"/>
  <c r="A207" i="2"/>
  <c r="A208" i="2"/>
  <c r="B200" i="1"/>
  <c r="A209" i="2"/>
  <c r="A210" i="2"/>
  <c r="B202" i="1"/>
  <c r="A211" i="2"/>
  <c r="A212" i="2"/>
  <c r="B204" i="1"/>
  <c r="A213" i="2"/>
  <c r="A214" i="2"/>
  <c r="A215" i="2"/>
  <c r="A216" i="2"/>
  <c r="B208" i="1"/>
  <c r="A217" i="2"/>
  <c r="A218" i="2"/>
  <c r="B210" i="1"/>
  <c r="A219" i="2"/>
  <c r="A220" i="2"/>
  <c r="A221" i="2"/>
  <c r="A222" i="2"/>
  <c r="B214" i="1"/>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132" i="27"/>
  <c r="A263" i="2"/>
  <c r="A264" i="2"/>
  <c r="B119" i="27"/>
  <c r="A265" i="2"/>
  <c r="A266" i="2"/>
  <c r="D117" i="27"/>
  <c r="A267" i="2"/>
  <c r="D131" i="27"/>
  <c r="A268" i="2"/>
  <c r="D159" i="27"/>
  <c r="A269" i="2"/>
  <c r="A270" i="2"/>
  <c r="B3" i="3"/>
  <c r="A271" i="2"/>
  <c r="A272" i="2"/>
  <c r="B5" i="3"/>
  <c r="A273" i="2"/>
  <c r="A274" i="2"/>
  <c r="B7" i="3"/>
  <c r="A275" i="2"/>
  <c r="B8" i="3"/>
  <c r="A276" i="2"/>
  <c r="B9" i="3"/>
  <c r="A277" i="2"/>
  <c r="A278" i="2"/>
  <c r="B11" i="3"/>
  <c r="A279" i="2"/>
  <c r="B12" i="3"/>
  <c r="A280" i="2"/>
  <c r="B13" i="3"/>
  <c r="A281" i="2"/>
  <c r="A282" i="2"/>
  <c r="B16" i="3"/>
  <c r="A283" i="2"/>
  <c r="B17" i="3"/>
  <c r="A284" i="2"/>
  <c r="B18" i="3"/>
  <c r="A285" i="2"/>
  <c r="A286" i="2"/>
  <c r="B21" i="3"/>
  <c r="A287" i="2"/>
  <c r="A288" i="2"/>
  <c r="A289" i="2"/>
  <c r="A290" i="2"/>
  <c r="A291" i="2"/>
  <c r="A292" i="2"/>
  <c r="A293" i="2"/>
  <c r="A294" i="2"/>
  <c r="B31" i="3"/>
  <c r="A295" i="2"/>
  <c r="B32" i="3"/>
  <c r="A296" i="2"/>
  <c r="B33" i="3"/>
  <c r="A297" i="2"/>
  <c r="A298" i="2"/>
  <c r="B35" i="3"/>
  <c r="A299" i="2"/>
  <c r="A300" i="2"/>
  <c r="B37" i="3"/>
  <c r="A301" i="2"/>
  <c r="A302" i="2"/>
  <c r="B39" i="3"/>
  <c r="A303" i="2"/>
  <c r="B40" i="3"/>
  <c r="A304" i="2"/>
  <c r="B41" i="3"/>
  <c r="A305" i="2"/>
  <c r="A306" i="2"/>
  <c r="B43" i="3"/>
  <c r="A307" i="2"/>
  <c r="A308" i="2"/>
  <c r="B45" i="3"/>
  <c r="A309" i="2"/>
  <c r="A310" i="2"/>
  <c r="B47" i="3"/>
  <c r="A311" i="2"/>
  <c r="B48" i="3"/>
  <c r="A312" i="2"/>
  <c r="B49" i="3"/>
  <c r="A313" i="2"/>
  <c r="A314" i="2"/>
  <c r="B51" i="3"/>
  <c r="A315" i="2"/>
  <c r="A316" i="2"/>
  <c r="B53" i="3"/>
  <c r="A317" i="2"/>
  <c r="A318" i="2"/>
  <c r="B55" i="3"/>
  <c r="A319" i="2"/>
  <c r="B56" i="3"/>
  <c r="A320" i="2"/>
  <c r="B58" i="3"/>
  <c r="A321" i="2"/>
  <c r="A322" i="2"/>
  <c r="B60" i="3"/>
  <c r="A323" i="2"/>
  <c r="B61" i="3"/>
  <c r="A324" i="2"/>
  <c r="B62" i="3"/>
  <c r="A325" i="2"/>
  <c r="A326" i="2"/>
  <c r="B64" i="3"/>
  <c r="A327" i="2"/>
  <c r="B65" i="3"/>
  <c r="A328" i="2"/>
  <c r="B66" i="3"/>
  <c r="A329" i="2"/>
  <c r="A330" i="2"/>
  <c r="B68" i="3"/>
  <c r="A331" i="2"/>
  <c r="A332" i="2"/>
  <c r="B70" i="3"/>
  <c r="A333" i="2"/>
  <c r="A334" i="2"/>
  <c r="B72" i="3"/>
  <c r="A335" i="2"/>
  <c r="B73" i="3"/>
  <c r="A336" i="2"/>
  <c r="B74" i="3"/>
  <c r="A337" i="2"/>
  <c r="A338" i="2"/>
  <c r="B76" i="3"/>
  <c r="A339" i="2"/>
  <c r="A340" i="2"/>
  <c r="B78" i="3"/>
  <c r="A341" i="2"/>
  <c r="A342" i="2"/>
  <c r="B80" i="3"/>
  <c r="A343" i="2"/>
  <c r="B81" i="3"/>
  <c r="A344" i="2"/>
  <c r="B82" i="3"/>
  <c r="A345" i="2"/>
  <c r="A346" i="2"/>
  <c r="B85" i="3"/>
  <c r="A347" i="2"/>
  <c r="A348" i="2"/>
  <c r="B87" i="3"/>
  <c r="A349" i="2"/>
  <c r="A350" i="2"/>
  <c r="B89" i="3"/>
  <c r="A351" i="2"/>
  <c r="B90" i="3"/>
  <c r="A352" i="2"/>
  <c r="B91" i="3"/>
  <c r="A353" i="2"/>
  <c r="A354" i="2"/>
  <c r="B94" i="3"/>
  <c r="A355" i="2"/>
  <c r="B95" i="3"/>
  <c r="A356" i="2"/>
  <c r="B96" i="3"/>
  <c r="A358" i="2"/>
  <c r="B98" i="3"/>
  <c r="A359" i="2"/>
  <c r="B99" i="3"/>
  <c r="A360" i="2"/>
  <c r="B101" i="3"/>
  <c r="A361" i="2"/>
  <c r="A362" i="2"/>
  <c r="B103" i="3"/>
  <c r="A363" i="2"/>
  <c r="A364" i="2"/>
  <c r="B105" i="3"/>
  <c r="A365" i="2"/>
  <c r="A366" i="2"/>
  <c r="B107" i="3"/>
  <c r="A367" i="2"/>
  <c r="B108" i="3"/>
  <c r="A368" i="2"/>
  <c r="B110" i="3"/>
  <c r="A369" i="2"/>
  <c r="A370" i="2"/>
  <c r="B112" i="3"/>
  <c r="A371" i="2"/>
  <c r="A372" i="2"/>
  <c r="B114" i="3"/>
  <c r="A373" i="2"/>
  <c r="A374" i="2"/>
  <c r="B116" i="3"/>
  <c r="A375" i="2"/>
  <c r="B117" i="3"/>
  <c r="A376" i="2"/>
  <c r="B119" i="3"/>
  <c r="A377" i="2"/>
  <c r="A378" i="2"/>
  <c r="B121" i="3"/>
  <c r="A379" i="2"/>
  <c r="B122" i="3"/>
  <c r="A380" i="2"/>
  <c r="B123" i="3"/>
  <c r="A381" i="2"/>
  <c r="A382" i="2"/>
  <c r="B125" i="3"/>
  <c r="A383" i="2"/>
  <c r="B126" i="3"/>
  <c r="A384" i="2"/>
  <c r="B127" i="3"/>
  <c r="A385" i="2"/>
  <c r="A386" i="2"/>
  <c r="B129" i="3"/>
  <c r="A387" i="2"/>
  <c r="B130" i="3"/>
  <c r="A388" i="2"/>
  <c r="B131" i="3"/>
  <c r="A389" i="2"/>
  <c r="A390" i="2"/>
  <c r="B135" i="3"/>
  <c r="A391" i="2"/>
  <c r="B136" i="3"/>
  <c r="A392" i="2"/>
  <c r="B138" i="3"/>
  <c r="A393" i="2"/>
  <c r="A394" i="2"/>
  <c r="B140" i="3"/>
  <c r="A395" i="2"/>
  <c r="B142" i="3"/>
  <c r="A396" i="2"/>
  <c r="B144" i="3"/>
  <c r="A397" i="2"/>
  <c r="A398" i="2"/>
  <c r="B146" i="3"/>
  <c r="A399" i="2"/>
  <c r="B147" i="3"/>
  <c r="A400" i="2"/>
  <c r="B148" i="3"/>
  <c r="A401" i="2"/>
  <c r="A402" i="2"/>
  <c r="B150" i="3"/>
  <c r="A403" i="2"/>
  <c r="B151" i="3"/>
  <c r="A404" i="2"/>
  <c r="B152" i="3"/>
  <c r="A405" i="2"/>
  <c r="A406" i="2"/>
  <c r="B155" i="3"/>
  <c r="A407" i="2"/>
  <c r="B156" i="3"/>
  <c r="A408" i="2"/>
  <c r="B157" i="3"/>
  <c r="A409" i="2"/>
  <c r="A410" i="2"/>
  <c r="B159" i="3"/>
  <c r="A411" i="2"/>
  <c r="B160" i="3"/>
  <c r="A412" i="2"/>
  <c r="B161" i="3"/>
  <c r="A413" i="2"/>
  <c r="A414" i="2"/>
  <c r="B163" i="3"/>
  <c r="A415" i="2"/>
  <c r="B164" i="3"/>
  <c r="A416" i="2"/>
  <c r="A417" i="2"/>
  <c r="A418" i="2"/>
  <c r="A419" i="2"/>
  <c r="A420" i="2"/>
  <c r="D60" i="3"/>
  <c r="D86" i="3"/>
  <c r="A421" i="2"/>
  <c r="A422" i="2"/>
  <c r="E86" i="3"/>
  <c r="A423" i="2"/>
  <c r="E120" i="3"/>
  <c r="A424" i="2"/>
  <c r="D133" i="3"/>
  <c r="A425" i="2"/>
  <c r="A426" i="2"/>
  <c r="E155" i="3"/>
  <c r="A427" i="2"/>
  <c r="B2" i="23"/>
  <c r="A428" i="2"/>
  <c r="B3" i="23"/>
  <c r="A429" i="2"/>
  <c r="A430" i="2"/>
  <c r="B5" i="23"/>
  <c r="A431" i="2"/>
  <c r="A432" i="2"/>
  <c r="B7" i="23"/>
  <c r="A433" i="2"/>
  <c r="A434" i="2"/>
  <c r="B9" i="23"/>
  <c r="A435" i="2"/>
  <c r="B10" i="23"/>
  <c r="A436" i="2"/>
  <c r="B11" i="23"/>
  <c r="A437" i="2"/>
  <c r="A438" i="2"/>
  <c r="B13" i="23"/>
  <c r="A439" i="2"/>
  <c r="B14" i="23"/>
  <c r="A440" i="2"/>
  <c r="B15" i="23"/>
  <c r="B135" i="27"/>
  <c r="A441" i="2"/>
  <c r="A442" i="2"/>
  <c r="B17" i="23"/>
  <c r="A443" i="2"/>
  <c r="B18" i="23"/>
  <c r="A444" i="2"/>
  <c r="B19" i="23"/>
  <c r="A445" i="2"/>
  <c r="A446" i="2"/>
  <c r="B22" i="23"/>
  <c r="A447" i="2"/>
  <c r="B23" i="23"/>
  <c r="A448" i="2"/>
  <c r="B24" i="23"/>
  <c r="A449" i="2"/>
  <c r="A450" i="2"/>
  <c r="B26" i="23"/>
  <c r="A451" i="2"/>
  <c r="B27" i="23"/>
  <c r="A452" i="2"/>
  <c r="B28" i="23"/>
  <c r="A453" i="2"/>
  <c r="A454" i="2"/>
  <c r="B30" i="23"/>
  <c r="A455" i="2"/>
  <c r="B31" i="23"/>
  <c r="A456" i="2"/>
  <c r="B32" i="23"/>
  <c r="A457" i="2"/>
  <c r="A458" i="2"/>
  <c r="B34" i="23"/>
  <c r="A459" i="2"/>
  <c r="B35" i="23"/>
  <c r="A460" i="2"/>
  <c r="B36" i="23"/>
  <c r="A461" i="2"/>
  <c r="A462" i="2"/>
  <c r="B38" i="23"/>
  <c r="A463" i="2"/>
  <c r="B39" i="23"/>
  <c r="A464" i="2"/>
  <c r="B40" i="23"/>
  <c r="A465" i="2"/>
  <c r="A466" i="2"/>
  <c r="B42" i="23"/>
  <c r="A467" i="2"/>
  <c r="B43" i="23"/>
  <c r="A468" i="2"/>
  <c r="B45" i="23"/>
  <c r="A469" i="2"/>
  <c r="A470" i="2"/>
  <c r="B47" i="23"/>
  <c r="A471" i="2"/>
  <c r="A472" i="2"/>
  <c r="B49" i="23"/>
  <c r="A473" i="2"/>
  <c r="A474" i="2"/>
  <c r="B51" i="23"/>
  <c r="A475" i="2"/>
  <c r="B52" i="23"/>
  <c r="A476" i="2"/>
  <c r="B53" i="23"/>
  <c r="A477" i="2"/>
  <c r="A478" i="2"/>
  <c r="B56" i="23"/>
  <c r="A479" i="2"/>
  <c r="B57" i="23"/>
  <c r="A480" i="2"/>
  <c r="B58" i="23"/>
  <c r="A481" i="2"/>
  <c r="A482" i="2"/>
  <c r="B60" i="23"/>
  <c r="A483" i="2"/>
  <c r="B61" i="23"/>
  <c r="A484" i="2"/>
  <c r="B62" i="23"/>
  <c r="A485" i="2"/>
  <c r="A486" i="2"/>
  <c r="B64" i="23"/>
  <c r="A487" i="2"/>
  <c r="B65" i="23"/>
  <c r="A488" i="2"/>
  <c r="B66" i="23"/>
  <c r="A489" i="2"/>
  <c r="A490" i="2"/>
  <c r="B68" i="23"/>
  <c r="A491" i="2"/>
  <c r="B69" i="23"/>
  <c r="A492" i="2"/>
  <c r="B71" i="23"/>
  <c r="A493" i="2"/>
  <c r="A494" i="2"/>
  <c r="B73" i="23"/>
  <c r="A495" i="2"/>
  <c r="A496" i="2"/>
  <c r="B75" i="23"/>
  <c r="A497" i="2"/>
  <c r="A498" i="2"/>
  <c r="B77" i="23"/>
  <c r="A499" i="2"/>
  <c r="B78" i="23"/>
  <c r="A500" i="2"/>
  <c r="B79" i="23"/>
  <c r="A501" i="2"/>
  <c r="A502" i="2"/>
  <c r="B81" i="23"/>
  <c r="A503" i="2"/>
  <c r="B83" i="23"/>
  <c r="A504" i="2"/>
  <c r="B84" i="23"/>
  <c r="A505" i="2"/>
  <c r="A506" i="2"/>
  <c r="B88" i="23"/>
  <c r="A507" i="2"/>
  <c r="B89" i="23"/>
  <c r="A508" i="2"/>
  <c r="B90" i="23"/>
  <c r="A509" i="2"/>
  <c r="A510" i="2"/>
  <c r="B92" i="23"/>
  <c r="A511" i="2"/>
  <c r="B93" i="23"/>
  <c r="A512" i="2"/>
  <c r="B94" i="23"/>
  <c r="A513" i="2"/>
  <c r="A514" i="2"/>
  <c r="B96" i="23"/>
  <c r="A515" i="2"/>
  <c r="B97" i="23"/>
  <c r="A516" i="2"/>
  <c r="B98" i="23"/>
  <c r="A517" i="2"/>
  <c r="A518" i="2"/>
  <c r="B100" i="23"/>
  <c r="A519" i="2"/>
  <c r="B101" i="23"/>
  <c r="A521" i="2"/>
  <c r="A522" i="2"/>
  <c r="B104" i="23"/>
  <c r="A523" i="2"/>
  <c r="B105" i="23"/>
  <c r="A524" i="2"/>
  <c r="B106" i="23"/>
  <c r="A525" i="2"/>
  <c r="A526" i="2"/>
  <c r="B108" i="23"/>
  <c r="A527" i="2"/>
  <c r="B109" i="23"/>
  <c r="A528" i="2"/>
  <c r="B110" i="23"/>
  <c r="A529" i="2"/>
  <c r="A530" i="2"/>
  <c r="B112" i="23"/>
  <c r="A531" i="2"/>
  <c r="B113" i="23"/>
  <c r="A532" i="2"/>
  <c r="B114" i="23"/>
  <c r="A533" i="2"/>
  <c r="A534" i="2"/>
  <c r="B117" i="23"/>
  <c r="A535" i="2"/>
  <c r="B118" i="23"/>
  <c r="A536" i="2"/>
  <c r="B119" i="23"/>
  <c r="A537" i="2"/>
  <c r="A538" i="2"/>
  <c r="B121" i="23"/>
  <c r="A539" i="2"/>
  <c r="A540" i="2"/>
  <c r="B123" i="23"/>
  <c r="A541" i="2"/>
  <c r="A542" i="2"/>
  <c r="B126" i="23"/>
  <c r="A543" i="2"/>
  <c r="B127" i="23"/>
  <c r="A544" i="2"/>
  <c r="B128" i="23"/>
  <c r="A545" i="2"/>
  <c r="A546" i="2"/>
  <c r="B130" i="23"/>
  <c r="A547" i="2"/>
  <c r="B131" i="23"/>
  <c r="A548" i="2"/>
  <c r="B132" i="23"/>
  <c r="A549" i="2"/>
  <c r="A550" i="2"/>
  <c r="B134" i="23"/>
  <c r="A551" i="2"/>
  <c r="B135" i="23"/>
  <c r="A552" i="2"/>
  <c r="B136" i="23"/>
  <c r="A553" i="2"/>
  <c r="A554" i="2"/>
  <c r="B138" i="23"/>
  <c r="A555" i="2"/>
  <c r="B139" i="23"/>
  <c r="A556" i="2"/>
  <c r="B140" i="23"/>
  <c r="A557" i="2"/>
  <c r="A558" i="2"/>
  <c r="B142" i="23"/>
  <c r="A559" i="2"/>
  <c r="B143" i="23"/>
  <c r="A560" i="2"/>
  <c r="B144" i="23"/>
  <c r="A561" i="2"/>
  <c r="A562" i="2"/>
  <c r="B146" i="23"/>
  <c r="A563" i="2"/>
  <c r="A564" i="2"/>
  <c r="B148" i="23"/>
  <c r="A565" i="2"/>
  <c r="A566" i="2"/>
  <c r="B150" i="23"/>
  <c r="A567" i="2"/>
  <c r="B151" i="23"/>
  <c r="A568" i="2"/>
  <c r="B152" i="23"/>
  <c r="A569" i="2"/>
  <c r="A570" i="2"/>
  <c r="B154" i="23"/>
  <c r="A571" i="2"/>
  <c r="B155" i="23"/>
  <c r="A572" i="2"/>
  <c r="B156" i="23"/>
  <c r="A573" i="2"/>
  <c r="A574" i="2"/>
  <c r="B158" i="23"/>
  <c r="A575" i="2"/>
  <c r="B159" i="23"/>
  <c r="A576" i="2"/>
  <c r="B160" i="23"/>
  <c r="A577" i="2"/>
  <c r="A578" i="2"/>
  <c r="B162" i="23"/>
  <c r="A579" i="2"/>
  <c r="B163" i="23"/>
  <c r="B136" i="27"/>
  <c r="A580" i="2"/>
  <c r="B164" i="23"/>
  <c r="A581" i="2"/>
  <c r="A582" i="2"/>
  <c r="B167" i="23"/>
  <c r="A583" i="2"/>
  <c r="B168" i="23"/>
  <c r="A584" i="2"/>
  <c r="B169" i="23"/>
  <c r="A585" i="2"/>
  <c r="A586" i="2"/>
  <c r="B171" i="23"/>
  <c r="A587" i="2"/>
  <c r="B172" i="23"/>
  <c r="A588" i="2"/>
  <c r="B173" i="23"/>
  <c r="A589" i="2"/>
  <c r="A590" i="2"/>
  <c r="B175" i="23"/>
  <c r="A591" i="2"/>
  <c r="B176" i="23"/>
  <c r="B137" i="27"/>
  <c r="A592" i="2"/>
  <c r="B177" i="23"/>
  <c r="A593" i="2"/>
  <c r="A594" i="2"/>
  <c r="B179" i="23"/>
  <c r="A595" i="2"/>
  <c r="B180" i="23"/>
  <c r="A596" i="2"/>
  <c r="B181" i="23"/>
  <c r="A597" i="2"/>
  <c r="A598" i="2"/>
  <c r="A599" i="2"/>
  <c r="A600" i="2"/>
  <c r="A601" i="2"/>
  <c r="A602" i="2"/>
  <c r="A603" i="2"/>
  <c r="B2" i="32"/>
  <c r="A604" i="2"/>
  <c r="B3" i="32"/>
  <c r="A605" i="2"/>
  <c r="A606" i="2"/>
  <c r="B5" i="32"/>
  <c r="A607" i="2"/>
  <c r="B6" i="32"/>
  <c r="A608" i="2"/>
  <c r="B7" i="32"/>
  <c r="B138" i="27"/>
  <c r="A609" i="2"/>
  <c r="A610" i="2"/>
  <c r="B9" i="32"/>
  <c r="A611" i="2"/>
  <c r="B10" i="32"/>
  <c r="A612" i="2"/>
  <c r="B11" i="32"/>
  <c r="A613" i="2"/>
  <c r="A614" i="2"/>
  <c r="B13" i="32"/>
  <c r="A615" i="2"/>
  <c r="A616" i="2"/>
  <c r="B15" i="32"/>
  <c r="A617" i="2"/>
  <c r="A618" i="2"/>
  <c r="B17" i="32"/>
  <c r="A619" i="2"/>
  <c r="B19" i="32"/>
  <c r="A620" i="2"/>
  <c r="B20" i="32"/>
  <c r="A621" i="2"/>
  <c r="A622" i="2"/>
  <c r="B22" i="32"/>
  <c r="A623" i="2"/>
  <c r="B23" i="32"/>
  <c r="A624" i="2"/>
  <c r="B24" i="32"/>
  <c r="A625" i="2"/>
  <c r="A626" i="2"/>
  <c r="B26" i="32"/>
  <c r="A627" i="2"/>
  <c r="A628" i="2"/>
  <c r="B28" i="32"/>
  <c r="A629" i="2"/>
  <c r="A630" i="2"/>
  <c r="B31" i="32"/>
  <c r="A631" i="2"/>
  <c r="B32" i="32"/>
  <c r="A632" i="2"/>
  <c r="B33" i="32"/>
  <c r="A633" i="2"/>
  <c r="A634" i="2"/>
  <c r="B35" i="32"/>
  <c r="A635" i="2"/>
  <c r="B36" i="32"/>
  <c r="A636" i="2"/>
  <c r="B37" i="32"/>
  <c r="A637" i="2"/>
  <c r="A638" i="2"/>
  <c r="B39" i="32"/>
  <c r="A639" i="2"/>
  <c r="B40" i="32"/>
  <c r="A640" i="2"/>
  <c r="B41" i="32"/>
  <c r="A641" i="2"/>
  <c r="A642" i="2"/>
  <c r="B44" i="32"/>
  <c r="A643" i="2"/>
  <c r="B45" i="32"/>
  <c r="A644" i="2"/>
  <c r="B46" i="32"/>
  <c r="A645" i="2"/>
  <c r="A646" i="2"/>
  <c r="B48" i="32"/>
  <c r="A647" i="2"/>
  <c r="B49" i="32"/>
  <c r="A648" i="2"/>
  <c r="B50" i="32"/>
  <c r="A649" i="2"/>
  <c r="A650" i="2"/>
  <c r="B52" i="32"/>
  <c r="A651" i="2"/>
  <c r="B53" i="32"/>
  <c r="A652" i="2"/>
  <c r="B54" i="32"/>
  <c r="A653" i="2"/>
  <c r="A654" i="2"/>
  <c r="B56" i="32"/>
  <c r="A655" i="2"/>
  <c r="B58" i="32"/>
  <c r="A656" i="2"/>
  <c r="B59" i="32"/>
  <c r="A657" i="2"/>
  <c r="A658" i="2"/>
  <c r="B61" i="32"/>
  <c r="A659" i="2"/>
  <c r="B62" i="32"/>
  <c r="A660" i="2"/>
  <c r="B63" i="32"/>
  <c r="A661" i="2"/>
  <c r="A662" i="2"/>
  <c r="B66" i="32"/>
  <c r="A663" i="2"/>
  <c r="B67" i="32"/>
  <c r="A664" i="2"/>
  <c r="B68" i="32"/>
  <c r="A665" i="2"/>
  <c r="A666" i="2"/>
  <c r="B70" i="32"/>
  <c r="A667" i="2"/>
  <c r="A668" i="2"/>
  <c r="B72" i="32"/>
  <c r="A669" i="2"/>
  <c r="A670" i="2"/>
  <c r="B74" i="32"/>
  <c r="B139" i="27"/>
  <c r="A671" i="2"/>
  <c r="B75" i="32"/>
  <c r="A672" i="2"/>
  <c r="B76" i="32"/>
  <c r="A673" i="2"/>
  <c r="A674" i="2"/>
  <c r="B78" i="32"/>
  <c r="A675" i="2"/>
  <c r="B79" i="32"/>
  <c r="A676" i="2"/>
  <c r="B80" i="32"/>
  <c r="A677" i="2"/>
  <c r="A678" i="2"/>
  <c r="B2" i="30"/>
  <c r="A679" i="2"/>
  <c r="B3" i="30"/>
  <c r="A680" i="2"/>
  <c r="B5" i="30"/>
  <c r="A681" i="2"/>
  <c r="A682" i="2"/>
  <c r="B7" i="30"/>
  <c r="B141" i="27"/>
  <c r="A683" i="2"/>
  <c r="B8" i="30"/>
  <c r="B142" i="27"/>
  <c r="A684" i="2"/>
  <c r="B9" i="30"/>
  <c r="B143" i="27"/>
  <c r="A685" i="2"/>
  <c r="A686" i="2"/>
  <c r="B11" i="30"/>
  <c r="A687" i="2"/>
  <c r="B12" i="30"/>
  <c r="A688" i="2"/>
  <c r="B14" i="30"/>
  <c r="A689" i="2"/>
  <c r="A690" i="2"/>
  <c r="B16" i="30"/>
  <c r="A691" i="2"/>
  <c r="B17" i="30"/>
  <c r="A692" i="2"/>
  <c r="B18" i="30"/>
  <c r="A693" i="2"/>
  <c r="A694" i="2"/>
  <c r="B20" i="30"/>
  <c r="A695" i="2"/>
  <c r="B21" i="30"/>
  <c r="A696" i="2"/>
  <c r="B22" i="30"/>
  <c r="A697" i="2"/>
  <c r="A698" i="2"/>
  <c r="B24" i="30"/>
  <c r="A699" i="2"/>
  <c r="B25" i="30"/>
  <c r="A700" i="2"/>
  <c r="B26" i="30"/>
  <c r="A701" i="2"/>
  <c r="A702" i="2"/>
  <c r="B29" i="30"/>
  <c r="A703" i="2"/>
  <c r="B30" i="30"/>
  <c r="A704" i="2"/>
  <c r="B31" i="30"/>
  <c r="A705" i="2"/>
  <c r="A706" i="2"/>
  <c r="B33" i="30"/>
  <c r="A707" i="2"/>
  <c r="B34" i="30"/>
  <c r="A708" i="2"/>
  <c r="B35" i="30"/>
  <c r="A709" i="2"/>
  <c r="A710" i="2"/>
  <c r="B37" i="30"/>
  <c r="A711" i="2"/>
  <c r="B38" i="30"/>
  <c r="A712" i="2"/>
  <c r="B39" i="30"/>
  <c r="A713" i="2"/>
  <c r="A714" i="2"/>
  <c r="B41" i="30"/>
  <c r="A715" i="2"/>
  <c r="B42" i="30"/>
  <c r="A716" i="2"/>
  <c r="B44" i="30"/>
  <c r="A717" i="2"/>
  <c r="A718" i="2"/>
  <c r="B46" i="30"/>
  <c r="A719" i="2"/>
  <c r="B47" i="30"/>
  <c r="A720" i="2"/>
  <c r="B48" i="30"/>
  <c r="A721" i="2"/>
  <c r="A722" i="2"/>
  <c r="B50" i="30"/>
  <c r="A723" i="2"/>
  <c r="A724" i="2"/>
  <c r="B52" i="30"/>
  <c r="A725" i="2"/>
  <c r="A726" i="2"/>
  <c r="B54" i="30"/>
  <c r="A727" i="2"/>
  <c r="B55" i="30"/>
  <c r="A728" i="2"/>
  <c r="B56" i="30"/>
  <c r="A729" i="2"/>
  <c r="A730" i="2"/>
  <c r="B58" i="30"/>
  <c r="A731" i="2"/>
  <c r="B59" i="30"/>
  <c r="A732" i="2"/>
  <c r="B60" i="30"/>
  <c r="A733" i="2"/>
  <c r="A734" i="2"/>
  <c r="B62" i="30"/>
  <c r="A735" i="2"/>
  <c r="B63" i="30"/>
  <c r="A736" i="2"/>
  <c r="B64" i="30"/>
  <c r="A737" i="2"/>
  <c r="A738" i="2"/>
  <c r="B66" i="30"/>
  <c r="A739" i="2"/>
  <c r="B67" i="30"/>
  <c r="A740" i="2"/>
  <c r="B69" i="30"/>
  <c r="A741" i="2"/>
  <c r="A742" i="2"/>
  <c r="B71" i="30"/>
  <c r="A743" i="2"/>
  <c r="B72" i="30"/>
  <c r="A744" i="2"/>
  <c r="B73" i="30"/>
  <c r="A745" i="2"/>
  <c r="A746" i="2"/>
  <c r="B75" i="30"/>
  <c r="A747" i="2"/>
  <c r="B76" i="30"/>
  <c r="A748" i="2"/>
  <c r="B77" i="30"/>
  <c r="A749" i="2"/>
  <c r="A750" i="2"/>
  <c r="B79" i="30"/>
  <c r="A751" i="2"/>
  <c r="B81" i="30"/>
  <c r="A752" i="2"/>
  <c r="B82" i="30"/>
  <c r="A753" i="2"/>
  <c r="A754" i="2"/>
  <c r="B84" i="30"/>
  <c r="A755" i="2"/>
  <c r="B85" i="30"/>
  <c r="A756" i="2"/>
  <c r="B86" i="30"/>
  <c r="A757" i="2"/>
  <c r="A758" i="2"/>
  <c r="B88" i="30"/>
  <c r="B144" i="27"/>
  <c r="A759" i="2"/>
  <c r="B89" i="30"/>
  <c r="B145" i="27"/>
  <c r="A760" i="2"/>
  <c r="B91" i="30"/>
  <c r="A761" i="2"/>
  <c r="A762" i="2"/>
  <c r="B93" i="30"/>
  <c r="A763" i="2"/>
  <c r="B94" i="30"/>
  <c r="A764" i="2"/>
  <c r="B95" i="30"/>
  <c r="A765" i="2"/>
  <c r="A766" i="2"/>
  <c r="B97" i="30"/>
  <c r="A767" i="2"/>
  <c r="B98" i="30"/>
  <c r="A768" i="2"/>
  <c r="B99" i="30"/>
  <c r="A769" i="2"/>
  <c r="A770" i="2"/>
  <c r="B101" i="30"/>
  <c r="A771" i="2"/>
  <c r="B102" i="30"/>
  <c r="A772" i="2"/>
  <c r="B103" i="30"/>
  <c r="A773" i="2"/>
  <c r="A774" i="2"/>
  <c r="B105" i="30"/>
  <c r="A775" i="2"/>
  <c r="B106" i="30"/>
  <c r="A776" i="2"/>
  <c r="B107" i="30"/>
  <c r="A777" i="2"/>
  <c r="A778" i="2"/>
  <c r="B109" i="30"/>
  <c r="A779" i="2"/>
  <c r="B110" i="30"/>
  <c r="A780" i="2"/>
  <c r="B111" i="30"/>
  <c r="A781" i="2"/>
  <c r="A782" i="2"/>
  <c r="B113" i="30"/>
  <c r="A783" i="2"/>
  <c r="B114" i="30"/>
  <c r="A784" i="2"/>
  <c r="B2" i="20"/>
  <c r="A785" i="2"/>
  <c r="A786" i="2"/>
  <c r="B5" i="20"/>
  <c r="A787" i="2"/>
  <c r="B6" i="20"/>
  <c r="A788" i="2"/>
  <c r="B7" i="20"/>
  <c r="A789" i="2"/>
  <c r="A790" i="2"/>
  <c r="B9" i="20"/>
  <c r="A791" i="2"/>
  <c r="B10" i="20"/>
  <c r="A792" i="2"/>
  <c r="B11" i="20"/>
  <c r="A793" i="2"/>
  <c r="A794" i="2"/>
  <c r="B13" i="20"/>
  <c r="A795" i="2"/>
  <c r="B14" i="20"/>
  <c r="B121" i="27"/>
  <c r="A796" i="2"/>
  <c r="B15" i="20"/>
  <c r="A797" i="2"/>
  <c r="A798" i="2"/>
  <c r="B17" i="20"/>
  <c r="A799" i="2"/>
  <c r="B18" i="20"/>
  <c r="A800" i="2"/>
  <c r="B19" i="20"/>
  <c r="A801" i="2"/>
  <c r="A802" i="2"/>
  <c r="B21" i="20"/>
  <c r="A803" i="2"/>
  <c r="B23" i="20"/>
  <c r="A804" i="2"/>
  <c r="B24" i="20"/>
  <c r="B146" i="27"/>
  <c r="A805" i="2"/>
  <c r="A806" i="2"/>
  <c r="B26" i="20"/>
  <c r="A807" i="2"/>
  <c r="B27" i="20"/>
  <c r="A808" i="2"/>
  <c r="B28" i="20"/>
  <c r="A809" i="2"/>
  <c r="A810" i="2"/>
  <c r="B30" i="20"/>
  <c r="A811" i="2"/>
  <c r="B31" i="20"/>
  <c r="A812" i="2"/>
  <c r="B32" i="20"/>
  <c r="A813" i="2"/>
  <c r="A814" i="2"/>
  <c r="B34" i="20"/>
  <c r="A815" i="2"/>
  <c r="B35" i="20"/>
  <c r="A816" i="2"/>
  <c r="B36" i="20"/>
  <c r="A817" i="2"/>
  <c r="A818" i="2"/>
  <c r="B39" i="20"/>
  <c r="A819" i="2"/>
  <c r="B40" i="20"/>
  <c r="A820" i="2"/>
  <c r="B41" i="20"/>
  <c r="A821" i="2"/>
  <c r="A822" i="2"/>
  <c r="B43" i="20"/>
  <c r="A823" i="2"/>
  <c r="B44" i="20"/>
  <c r="A824" i="2"/>
  <c r="B45" i="20"/>
  <c r="A825" i="2"/>
  <c r="A826" i="2"/>
  <c r="B47" i="20"/>
  <c r="A827" i="2"/>
  <c r="B48" i="20"/>
  <c r="A828" i="2"/>
  <c r="B50" i="20"/>
  <c r="A829" i="2"/>
  <c r="A830" i="2"/>
  <c r="B52" i="20"/>
  <c r="A831" i="2"/>
  <c r="B53" i="20"/>
  <c r="A832" i="2"/>
  <c r="B54" i="20"/>
  <c r="A833" i="2"/>
  <c r="A834" i="2"/>
  <c r="B56" i="20"/>
  <c r="A835" i="2"/>
  <c r="B57" i="20"/>
  <c r="A836" i="2"/>
  <c r="B58" i="20"/>
  <c r="A837" i="2"/>
  <c r="A838" i="2"/>
  <c r="B60" i="20"/>
  <c r="A839" i="2"/>
  <c r="B61" i="20"/>
  <c r="B149" i="27"/>
  <c r="A840" i="2"/>
  <c r="B62" i="20"/>
  <c r="A841" i="2"/>
  <c r="A842" i="2"/>
  <c r="B64" i="20"/>
  <c r="A843" i="2"/>
  <c r="B65" i="20"/>
  <c r="A844" i="2"/>
  <c r="B66" i="20"/>
  <c r="A845" i="2"/>
  <c r="A846" i="2"/>
  <c r="B68" i="20"/>
  <c r="A847" i="2"/>
  <c r="B69" i="20"/>
  <c r="B123" i="27"/>
  <c r="A848" i="2"/>
  <c r="B70" i="20"/>
  <c r="A849" i="2"/>
  <c r="A850" i="2"/>
  <c r="B2" i="33"/>
  <c r="A851" i="2"/>
  <c r="B4" i="33"/>
  <c r="A852" i="2"/>
  <c r="B5" i="33"/>
  <c r="A853" i="2"/>
  <c r="A854" i="2"/>
  <c r="B7" i="33"/>
  <c r="A855" i="2"/>
  <c r="B8" i="33"/>
  <c r="A856" i="2"/>
  <c r="B9" i="33"/>
  <c r="A857" i="2"/>
  <c r="A858" i="2"/>
  <c r="B11" i="33"/>
  <c r="A859" i="2"/>
  <c r="B12" i="33"/>
  <c r="A860" i="2"/>
  <c r="B13" i="33"/>
  <c r="A861" i="2"/>
  <c r="A862" i="2"/>
  <c r="B15" i="33"/>
  <c r="A863" i="2"/>
  <c r="B16" i="33"/>
  <c r="A864" i="2"/>
  <c r="B17" i="33"/>
  <c r="A865" i="2"/>
  <c r="A866" i="2"/>
  <c r="B20" i="33"/>
  <c r="A867" i="2"/>
  <c r="B21" i="33"/>
  <c r="A868" i="2"/>
  <c r="B22" i="33"/>
  <c r="A869" i="2"/>
  <c r="A870" i="2"/>
  <c r="B24" i="33"/>
  <c r="A871" i="2"/>
  <c r="B25" i="33"/>
  <c r="A872" i="2"/>
  <c r="B26" i="33"/>
  <c r="A873" i="2"/>
  <c r="A874" i="2"/>
  <c r="B28" i="33"/>
  <c r="A875" i="2"/>
  <c r="B29" i="33"/>
  <c r="A876" i="2"/>
  <c r="B30" i="33"/>
  <c r="A877" i="2"/>
  <c r="A878" i="2"/>
  <c r="B33" i="33"/>
  <c r="A879" i="2"/>
  <c r="B34" i="33"/>
  <c r="A880" i="2"/>
  <c r="B35" i="33"/>
  <c r="A881" i="2"/>
  <c r="A882" i="2"/>
  <c r="B37" i="33"/>
  <c r="A883" i="2"/>
  <c r="B38" i="33"/>
  <c r="A884" i="2"/>
  <c r="B40" i="33"/>
  <c r="A885" i="2"/>
  <c r="A886" i="2"/>
  <c r="B42" i="33"/>
  <c r="A887" i="2"/>
  <c r="B43" i="33"/>
  <c r="A888" i="2"/>
  <c r="B44" i="33"/>
  <c r="A889" i="2"/>
  <c r="A890" i="2"/>
  <c r="B46" i="33"/>
  <c r="A891" i="2"/>
  <c r="B47" i="33"/>
  <c r="A892" i="2"/>
  <c r="B48" i="33"/>
  <c r="A893" i="2"/>
  <c r="A894" i="2"/>
  <c r="B50" i="33"/>
  <c r="A895" i="2"/>
  <c r="B51" i="33"/>
  <c r="A896" i="2"/>
  <c r="B52" i="33"/>
  <c r="A897" i="2"/>
  <c r="A898" i="2"/>
  <c r="B55" i="33"/>
  <c r="A899" i="2"/>
  <c r="B56" i="33"/>
  <c r="A900" i="2"/>
  <c r="B57" i="33"/>
  <c r="B59" i="33"/>
  <c r="B60" i="33"/>
  <c r="B61" i="33"/>
  <c r="B63" i="33"/>
  <c r="B64" i="33"/>
  <c r="B65" i="33"/>
  <c r="B2" i="18"/>
  <c r="B4" i="18"/>
  <c r="A936" i="2"/>
  <c r="B5" i="18"/>
  <c r="A937" i="2"/>
  <c r="A938" i="2"/>
  <c r="B7" i="18"/>
  <c r="A939" i="2"/>
  <c r="B8" i="18"/>
  <c r="A940" i="2"/>
  <c r="B9" i="18"/>
  <c r="A941" i="2"/>
  <c r="A942" i="2"/>
  <c r="B11" i="18"/>
  <c r="A943" i="2"/>
  <c r="B12" i="18"/>
  <c r="A944" i="2"/>
  <c r="B13" i="18"/>
  <c r="A945" i="2"/>
  <c r="A946" i="2"/>
  <c r="B15" i="18"/>
  <c r="A947" i="2"/>
  <c r="B17" i="18"/>
  <c r="A948" i="2"/>
  <c r="B18" i="18"/>
  <c r="A949" i="2"/>
  <c r="B19" i="18"/>
  <c r="A950" i="2"/>
  <c r="B20" i="18"/>
  <c r="A951" i="2"/>
  <c r="B21" i="18"/>
  <c r="A952" i="2"/>
  <c r="B22" i="18"/>
  <c r="A953" i="2"/>
  <c r="B23" i="18"/>
  <c r="A954" i="2"/>
  <c r="B24" i="18"/>
  <c r="A955" i="2"/>
  <c r="B25" i="18"/>
  <c r="A956" i="2"/>
  <c r="B26" i="18"/>
  <c r="A957" i="2"/>
  <c r="B27" i="18"/>
  <c r="A958" i="2"/>
  <c r="B28" i="18"/>
  <c r="A959" i="2"/>
  <c r="B29" i="18"/>
  <c r="A960" i="2"/>
  <c r="B30" i="18"/>
  <c r="A961" i="2"/>
  <c r="A962" i="2"/>
  <c r="B32" i="18"/>
  <c r="A963" i="2"/>
  <c r="B33" i="18"/>
  <c r="A964" i="2"/>
  <c r="B34" i="18"/>
  <c r="A965" i="2"/>
  <c r="A966" i="2"/>
  <c r="B36" i="18"/>
  <c r="A967" i="2"/>
  <c r="B37" i="18"/>
  <c r="A968" i="2"/>
  <c r="B38" i="18"/>
  <c r="A969" i="2"/>
  <c r="B39" i="18"/>
  <c r="A970" i="2"/>
  <c r="B40" i="18"/>
  <c r="A971" i="2"/>
  <c r="B41" i="18"/>
  <c r="A972" i="2"/>
  <c r="B42" i="18"/>
  <c r="A973" i="2"/>
  <c r="B43" i="18"/>
  <c r="A974" i="2"/>
  <c r="B44" i="18"/>
  <c r="A975" i="2"/>
  <c r="B45" i="18"/>
  <c r="A976" i="2"/>
  <c r="B46" i="18"/>
  <c r="A977" i="2"/>
  <c r="A978" i="2"/>
  <c r="B48" i="18"/>
  <c r="A979" i="2"/>
  <c r="B49" i="18"/>
  <c r="A980" i="2"/>
  <c r="B50" i="18"/>
  <c r="A981" i="2"/>
  <c r="A982" i="2"/>
  <c r="B52" i="18"/>
  <c r="A983" i="2"/>
  <c r="B53" i="18"/>
  <c r="A984" i="2"/>
  <c r="B54" i="18"/>
  <c r="A985" i="2"/>
  <c r="B55" i="18"/>
  <c r="A986" i="2"/>
  <c r="B56" i="18"/>
  <c r="A987" i="2"/>
  <c r="B57" i="18"/>
  <c r="A988" i="2"/>
  <c r="B58" i="18"/>
  <c r="A989" i="2"/>
  <c r="B59" i="18"/>
  <c r="A990" i="2"/>
  <c r="B60" i="18"/>
  <c r="A991" i="2"/>
  <c r="B61" i="18"/>
  <c r="A992" i="2"/>
  <c r="B62" i="18"/>
  <c r="A993" i="2"/>
  <c r="A994" i="2"/>
  <c r="B64" i="18"/>
  <c r="A995" i="2"/>
  <c r="B65" i="18"/>
  <c r="A996" i="2"/>
  <c r="B66" i="18"/>
  <c r="A997" i="2"/>
  <c r="A998" i="2"/>
  <c r="B68" i="18"/>
  <c r="A999" i="2"/>
  <c r="B69" i="18"/>
  <c r="A1000" i="2"/>
  <c r="B70" i="18"/>
  <c r="A1001" i="2"/>
  <c r="B71" i="18"/>
  <c r="A1002" i="2"/>
  <c r="B72" i="18"/>
  <c r="A1003" i="2"/>
  <c r="B73" i="18"/>
  <c r="A1004" i="2"/>
  <c r="B74" i="18"/>
  <c r="A1005" i="2"/>
  <c r="B75" i="18"/>
  <c r="A1006" i="2"/>
  <c r="B76" i="18"/>
  <c r="A1007" i="2"/>
  <c r="B77" i="18"/>
  <c r="A1008" i="2"/>
  <c r="B78" i="18"/>
  <c r="A1009" i="2"/>
  <c r="A1010" i="2"/>
  <c r="B80" i="18"/>
  <c r="A1011" i="2"/>
  <c r="B81" i="18"/>
  <c r="A1012" i="2"/>
  <c r="B82" i="18"/>
  <c r="A1013" i="2"/>
  <c r="A1014" i="2"/>
  <c r="B84" i="18"/>
  <c r="A1015" i="2"/>
  <c r="B85" i="18"/>
  <c r="A1016" i="2"/>
  <c r="B86" i="18"/>
  <c r="A1017" i="2"/>
  <c r="B87" i="18"/>
  <c r="A1018" i="2"/>
  <c r="B88" i="18"/>
  <c r="A1019" i="2"/>
  <c r="B89" i="18"/>
  <c r="A1020" i="2"/>
  <c r="B90" i="18"/>
  <c r="A1021" i="2"/>
  <c r="B91" i="18"/>
  <c r="A1022" i="2"/>
  <c r="B92" i="18"/>
  <c r="A1023" i="2"/>
  <c r="B93" i="18"/>
  <c r="A1024" i="2"/>
  <c r="B94" i="18"/>
  <c r="A1025" i="2"/>
  <c r="A1026" i="2"/>
  <c r="B96" i="18"/>
  <c r="A1027" i="2"/>
  <c r="B97" i="18"/>
  <c r="A1028" i="2"/>
  <c r="B98" i="18"/>
  <c r="A1029" i="2"/>
  <c r="A1030" i="2"/>
  <c r="B100" i="18"/>
  <c r="A1031" i="2"/>
  <c r="B101" i="18"/>
  <c r="A1032" i="2"/>
  <c r="B102" i="18"/>
  <c r="A1033" i="2"/>
  <c r="B103" i="18"/>
  <c r="A1034" i="2"/>
  <c r="B104" i="18"/>
  <c r="A1035" i="2"/>
  <c r="B105" i="18"/>
  <c r="A1036" i="2"/>
  <c r="B106" i="18"/>
  <c r="A1037" i="2"/>
  <c r="B107" i="18"/>
  <c r="A1038" i="2"/>
  <c r="B108" i="18"/>
  <c r="A1039" i="2"/>
  <c r="B109" i="18"/>
  <c r="A1040" i="2"/>
  <c r="B110" i="18"/>
  <c r="A1041" i="2"/>
  <c r="A1042" i="2"/>
  <c r="B112" i="18"/>
  <c r="A1043" i="2"/>
  <c r="B113" i="18"/>
  <c r="A1044" i="2"/>
  <c r="B114" i="18"/>
  <c r="A1045" i="2"/>
  <c r="A1046" i="2"/>
  <c r="B116" i="18"/>
  <c r="A1047" i="2"/>
  <c r="B117" i="18"/>
  <c r="A1048" i="2"/>
  <c r="B118" i="18"/>
  <c r="A1049" i="2"/>
  <c r="B119" i="18"/>
  <c r="A1050" i="2"/>
  <c r="B120" i="18"/>
  <c r="A1051" i="2"/>
  <c r="B121" i="18"/>
  <c r="A1052" i="2"/>
  <c r="B122" i="18"/>
  <c r="A1053" i="2"/>
  <c r="B123" i="18"/>
  <c r="A1054" i="2"/>
  <c r="B124" i="18"/>
  <c r="A1055" i="2"/>
  <c r="B125" i="18"/>
  <c r="A1056" i="2"/>
  <c r="B126" i="18"/>
  <c r="A1057" i="2"/>
  <c r="A1058" i="2"/>
  <c r="B128" i="18"/>
  <c r="A1059" i="2"/>
  <c r="B129" i="18"/>
  <c r="A1060" i="2"/>
  <c r="B130" i="18"/>
  <c r="A1061" i="2"/>
  <c r="A1062" i="2"/>
  <c r="B132" i="18"/>
  <c r="A1063" i="2"/>
  <c r="B133" i="18"/>
  <c r="A1064" i="2"/>
  <c r="B134" i="18"/>
  <c r="A1065" i="2"/>
  <c r="B135" i="18"/>
  <c r="A1066" i="2"/>
  <c r="B136" i="18"/>
  <c r="A1067" i="2"/>
  <c r="B137" i="18"/>
  <c r="A1068" i="2"/>
  <c r="B139" i="18"/>
  <c r="A1069" i="2"/>
  <c r="B140" i="18"/>
  <c r="A1070" i="2"/>
  <c r="B141" i="18"/>
  <c r="A1071" i="2"/>
  <c r="B142" i="18"/>
  <c r="A1072" i="2"/>
  <c r="B143" i="18"/>
  <c r="A1073" i="2"/>
  <c r="A1074" i="2"/>
  <c r="B145" i="18"/>
  <c r="A1075" i="2"/>
  <c r="B146" i="18"/>
  <c r="A1076" i="2"/>
  <c r="B147" i="18"/>
  <c r="A1077" i="2"/>
  <c r="A1078" i="2"/>
  <c r="B149" i="18"/>
  <c r="A1079" i="2"/>
  <c r="B150" i="18"/>
  <c r="A1080" i="2"/>
  <c r="B151" i="18"/>
  <c r="A1081" i="2"/>
  <c r="B153" i="18"/>
  <c r="A1082" i="2"/>
  <c r="B154" i="18"/>
  <c r="A1083" i="2"/>
  <c r="B155" i="18"/>
  <c r="A1084" i="2"/>
  <c r="B156" i="18"/>
  <c r="A1085" i="2"/>
  <c r="B157" i="18"/>
  <c r="A1086" i="2"/>
  <c r="B158" i="18"/>
  <c r="A1087" i="2"/>
  <c r="B159" i="18"/>
  <c r="A1088" i="2"/>
  <c r="B160" i="18"/>
  <c r="A1089" i="2"/>
  <c r="A1090" i="2"/>
  <c r="B162" i="18"/>
  <c r="A1091" i="2"/>
  <c r="B163" i="18"/>
  <c r="A1092" i="2"/>
  <c r="B164" i="18"/>
  <c r="A1093" i="2"/>
  <c r="A1094" i="2"/>
  <c r="B4" i="34"/>
  <c r="A1095" i="2"/>
  <c r="B5" i="34"/>
  <c r="A1096" i="2"/>
  <c r="B6" i="34"/>
  <c r="A1097" i="2"/>
  <c r="B7" i="34"/>
  <c r="A1098" i="2"/>
  <c r="B8" i="34"/>
  <c r="A1099" i="2"/>
  <c r="B9" i="34"/>
  <c r="A1100" i="2"/>
  <c r="B10" i="34"/>
  <c r="A1101" i="2"/>
  <c r="B11" i="34"/>
  <c r="A1102" i="2"/>
  <c r="B12" i="34"/>
  <c r="A1103" i="2"/>
  <c r="B13" i="34"/>
  <c r="A1104" i="2"/>
  <c r="B14" i="34"/>
  <c r="A1105" i="2"/>
  <c r="A1106" i="2"/>
  <c r="B16" i="34"/>
  <c r="A1107" i="2"/>
  <c r="B17" i="34"/>
  <c r="A1108" i="2"/>
  <c r="B18" i="34"/>
  <c r="A1109" i="2"/>
  <c r="A1110" i="2"/>
  <c r="B21" i="34"/>
  <c r="A1111" i="2"/>
  <c r="B22" i="34"/>
  <c r="A1112" i="2"/>
  <c r="B23" i="34"/>
  <c r="A1113" i="2"/>
  <c r="B24" i="34"/>
  <c r="A1114" i="2"/>
  <c r="B25" i="34"/>
  <c r="A1115" i="2"/>
  <c r="B26" i="34"/>
  <c r="A1116" i="2"/>
  <c r="B27" i="34"/>
  <c r="A1117" i="2"/>
  <c r="B28" i="34"/>
  <c r="A1118" i="2"/>
  <c r="B29" i="34"/>
  <c r="A1119" i="2"/>
  <c r="B30" i="34"/>
  <c r="A1120" i="2"/>
  <c r="B31" i="34"/>
  <c r="A1121" i="2"/>
  <c r="A1122" i="2"/>
  <c r="B34" i="34"/>
  <c r="A1123" i="2"/>
  <c r="B35" i="34"/>
  <c r="A1124" i="2"/>
  <c r="B36" i="34"/>
  <c r="A1125" i="2"/>
  <c r="A1126" i="2"/>
  <c r="B38" i="34"/>
  <c r="A1127" i="2"/>
  <c r="B39" i="34"/>
  <c r="A1128" i="2"/>
  <c r="B40" i="34"/>
  <c r="A1129" i="2"/>
  <c r="B41" i="34"/>
  <c r="A1130" i="2"/>
  <c r="B42" i="34"/>
  <c r="A1131" i="2"/>
  <c r="B43" i="34"/>
  <c r="A1132" i="2"/>
  <c r="B44" i="34"/>
  <c r="A1133" i="2"/>
  <c r="B45" i="34"/>
  <c r="A1134" i="2"/>
  <c r="B46" i="34"/>
  <c r="A1135" i="2"/>
  <c r="B47" i="34"/>
  <c r="A1136" i="2"/>
  <c r="B48" i="34"/>
  <c r="A1137" i="2"/>
  <c r="B50" i="34"/>
  <c r="A1138" i="2"/>
  <c r="B51" i="34"/>
  <c r="A1139" i="2"/>
  <c r="B52" i="34"/>
  <c r="A1140" i="2"/>
  <c r="B53" i="34"/>
  <c r="A1141" i="2"/>
  <c r="B54" i="34"/>
  <c r="A1142" i="2"/>
  <c r="B55" i="34"/>
  <c r="A1143" i="2"/>
  <c r="B56" i="34"/>
  <c r="A1144" i="2"/>
  <c r="B57" i="34"/>
  <c r="A1145" i="2"/>
  <c r="B58" i="34"/>
  <c r="A1146" i="2"/>
  <c r="B59" i="34"/>
  <c r="A1147" i="2"/>
  <c r="B60" i="34"/>
  <c r="A1148" i="2"/>
  <c r="B61" i="34"/>
  <c r="A1149" i="2"/>
  <c r="B62" i="34"/>
  <c r="A1150" i="2"/>
  <c r="B64" i="34"/>
  <c r="A1151" i="2"/>
  <c r="B65" i="34"/>
  <c r="A1152" i="2"/>
  <c r="B66" i="34"/>
  <c r="A1153" i="2"/>
  <c r="A1154" i="2"/>
  <c r="B68" i="34"/>
  <c r="A1155" i="2"/>
  <c r="B69" i="34"/>
  <c r="A1156" i="2"/>
  <c r="B70" i="34"/>
  <c r="A1157" i="2"/>
  <c r="A1158" i="2"/>
  <c r="B72" i="34"/>
  <c r="A1159" i="2"/>
  <c r="B73" i="34"/>
  <c r="A1160" i="2"/>
  <c r="B74" i="34"/>
  <c r="A1161" i="2"/>
  <c r="B75" i="34"/>
  <c r="A1162" i="2"/>
  <c r="B76" i="34"/>
  <c r="A1163" i="2"/>
  <c r="B77" i="34"/>
  <c r="A1164" i="2"/>
  <c r="B2" i="36"/>
  <c r="A1165" i="2"/>
  <c r="B3" i="36"/>
  <c r="A1166" i="2"/>
  <c r="B4" i="36"/>
  <c r="A1167" i="2"/>
  <c r="B5" i="36"/>
  <c r="A1168" i="2"/>
  <c r="B6" i="36"/>
  <c r="A1169" i="2"/>
  <c r="B7" i="36"/>
  <c r="A1170" i="2"/>
  <c r="B8" i="36"/>
  <c r="A1171" i="2"/>
  <c r="B9" i="36"/>
  <c r="A1172" i="2"/>
  <c r="B10" i="36"/>
  <c r="A1173" i="2"/>
  <c r="B11" i="36"/>
  <c r="A1174" i="2"/>
  <c r="B12" i="36"/>
  <c r="A1175" i="2"/>
  <c r="B13" i="36"/>
  <c r="A1176" i="2"/>
  <c r="B14" i="36"/>
  <c r="A1177" i="2"/>
  <c r="B15" i="36"/>
  <c r="A1178" i="2"/>
  <c r="B16" i="36"/>
  <c r="A1179" i="2"/>
  <c r="B17" i="36"/>
  <c r="A1180" i="2"/>
  <c r="B18" i="36"/>
  <c r="A1181" i="2"/>
  <c r="B20" i="36"/>
  <c r="A1182" i="2"/>
  <c r="B21" i="36"/>
  <c r="A1183" i="2"/>
  <c r="B22" i="36"/>
  <c r="A1184" i="2"/>
  <c r="B23" i="36"/>
  <c r="A1185" i="2"/>
  <c r="B24" i="36"/>
  <c r="A1186" i="2"/>
  <c r="B25" i="36"/>
  <c r="A1187" i="2"/>
  <c r="B26" i="36"/>
  <c r="A1188" i="2"/>
  <c r="B27" i="36"/>
  <c r="A1189" i="2"/>
  <c r="A1190" i="2"/>
  <c r="B29" i="36"/>
  <c r="A1191" i="2"/>
  <c r="B30" i="36"/>
  <c r="A1192" i="2"/>
  <c r="B31" i="36"/>
  <c r="A1193" i="2"/>
  <c r="B32" i="36"/>
  <c r="A1194" i="2"/>
  <c r="B33" i="36"/>
  <c r="A1195" i="2"/>
  <c r="B34" i="36"/>
  <c r="A1196" i="2"/>
  <c r="B35" i="36"/>
  <c r="A1197" i="2"/>
  <c r="B36" i="36"/>
  <c r="A1198" i="2"/>
  <c r="B37" i="36"/>
  <c r="A1199" i="2"/>
  <c r="B39" i="36"/>
  <c r="A1200" i="2"/>
  <c r="B40" i="36"/>
  <c r="A1201" i="2"/>
  <c r="B41" i="36"/>
  <c r="A1202" i="2"/>
  <c r="B42" i="36"/>
  <c r="A1203" i="2"/>
  <c r="B43" i="36"/>
  <c r="A1204" i="2"/>
  <c r="B44" i="36"/>
  <c r="A1205" i="2"/>
  <c r="B45" i="36"/>
  <c r="A1206" i="2"/>
  <c r="B46" i="36"/>
  <c r="A1207" i="2"/>
  <c r="B47" i="36"/>
  <c r="A1208" i="2"/>
  <c r="B48" i="36"/>
  <c r="A1209" i="2"/>
  <c r="B49" i="36"/>
  <c r="A1210" i="2"/>
  <c r="B50" i="36"/>
  <c r="A1211" i="2"/>
  <c r="B51" i="36"/>
  <c r="A1212" i="2"/>
  <c r="B52" i="36"/>
  <c r="A1213" i="2"/>
  <c r="B53" i="36"/>
  <c r="A1214" i="2"/>
  <c r="B55" i="36"/>
  <c r="A1215" i="2"/>
  <c r="B56" i="36"/>
  <c r="A1216" i="2"/>
  <c r="B57" i="36"/>
  <c r="A1217" i="2"/>
  <c r="B58" i="36"/>
  <c r="A1218" i="2"/>
  <c r="B59" i="36"/>
  <c r="A1219" i="2"/>
  <c r="B60" i="36"/>
  <c r="A1220" i="2"/>
  <c r="B61" i="36"/>
  <c r="A1221" i="2"/>
  <c r="A1222" i="2"/>
  <c r="B63" i="36"/>
  <c r="A1223" i="2"/>
  <c r="B64" i="36"/>
  <c r="A1224" i="2"/>
  <c r="B65" i="36"/>
  <c r="A1225" i="2"/>
  <c r="B67" i="36"/>
  <c r="A1226" i="2"/>
  <c r="B68" i="36"/>
  <c r="A1227" i="2"/>
  <c r="B69" i="36"/>
  <c r="A1228" i="2"/>
  <c r="B70" i="36"/>
  <c r="A1229" i="2"/>
  <c r="B71" i="36"/>
  <c r="A1230" i="2"/>
  <c r="B72" i="36"/>
  <c r="A1231" i="2"/>
  <c r="A1232" i="2"/>
  <c r="B74" i="36"/>
  <c r="A1233" i="2"/>
  <c r="B75" i="36"/>
  <c r="A1234" i="2"/>
  <c r="B76" i="36"/>
  <c r="A1235" i="2"/>
  <c r="B77" i="36"/>
  <c r="A1236" i="2"/>
  <c r="B2" i="5"/>
  <c r="A1237" i="2"/>
  <c r="B3" i="5"/>
  <c r="A1238" i="2"/>
  <c r="B4" i="5"/>
  <c r="A1239" i="2"/>
  <c r="B5" i="5"/>
  <c r="A1240" i="2"/>
  <c r="B6" i="5"/>
  <c r="A1241" i="2"/>
  <c r="B7" i="5"/>
  <c r="A1242" i="2"/>
  <c r="B8" i="5"/>
  <c r="A1243" i="2"/>
  <c r="B9" i="5"/>
  <c r="A1244" i="2"/>
  <c r="B10" i="5"/>
  <c r="A1245" i="2"/>
  <c r="B11" i="5"/>
  <c r="A1246" i="2"/>
  <c r="B12" i="5"/>
  <c r="A1247" i="2"/>
  <c r="B13" i="5"/>
  <c r="A1248" i="2"/>
  <c r="B14" i="5"/>
  <c r="A1249" i="2"/>
  <c r="A1250" i="2"/>
  <c r="B17" i="5"/>
  <c r="A1251" i="2"/>
  <c r="B18" i="5"/>
  <c r="A1252" i="2"/>
  <c r="B19" i="5"/>
  <c r="A1253" i="2"/>
  <c r="B20" i="5"/>
  <c r="A1254" i="2"/>
  <c r="B21" i="5"/>
  <c r="A1255" i="2"/>
  <c r="B22" i="5"/>
  <c r="A1256" i="2"/>
  <c r="B23" i="5"/>
  <c r="A1257" i="2"/>
  <c r="B25" i="5"/>
  <c r="A1258" i="2"/>
  <c r="B26" i="5"/>
  <c r="A1259" i="2"/>
  <c r="B27" i="5"/>
  <c r="A1260" i="2"/>
  <c r="B28" i="5"/>
  <c r="A1261" i="2"/>
  <c r="B29" i="5"/>
  <c r="A1262" i="2"/>
  <c r="B30" i="5"/>
  <c r="A1263" i="2"/>
  <c r="B31" i="5"/>
  <c r="A1264" i="2"/>
  <c r="B32" i="5"/>
  <c r="A1265" i="2"/>
  <c r="B33" i="5"/>
  <c r="A1266" i="2"/>
  <c r="B34" i="5"/>
  <c r="A1267" i="2"/>
  <c r="B35" i="5"/>
  <c r="A1268" i="2"/>
  <c r="B36" i="5"/>
  <c r="A1269" i="2"/>
  <c r="B37" i="5"/>
  <c r="A1270" i="2"/>
  <c r="B38" i="5"/>
  <c r="A1271" i="2"/>
  <c r="B39" i="5"/>
  <c r="A1272" i="2"/>
  <c r="B40" i="5"/>
  <c r="B124" i="27"/>
  <c r="A1273" i="2"/>
  <c r="B41" i="5"/>
  <c r="A1274" i="2"/>
  <c r="B42" i="5"/>
  <c r="A1275" i="2"/>
  <c r="B43" i="5"/>
  <c r="A1276" i="2"/>
  <c r="B44" i="5"/>
  <c r="A1277" i="2"/>
  <c r="B45" i="5"/>
  <c r="A1278" i="2"/>
  <c r="B46" i="5"/>
  <c r="A1279" i="2"/>
  <c r="B47" i="5"/>
  <c r="A1280" i="2"/>
  <c r="B48" i="5"/>
  <c r="A1281" i="2"/>
  <c r="B49" i="5"/>
  <c r="A1282" i="2"/>
  <c r="B50" i="5"/>
  <c r="A1283" i="2"/>
  <c r="B51" i="5"/>
  <c r="A1284" i="2"/>
  <c r="B52" i="5"/>
  <c r="A1285" i="2"/>
  <c r="A1286" i="2"/>
  <c r="B54" i="5"/>
  <c r="A1287" i="2"/>
  <c r="B55" i="5"/>
  <c r="A1288" i="2"/>
  <c r="B56" i="5"/>
  <c r="A1289" i="2"/>
  <c r="B57" i="5"/>
  <c r="A1290" i="2"/>
  <c r="B2" i="8"/>
  <c r="A1291" i="2"/>
  <c r="B3" i="8"/>
  <c r="A1292" i="2"/>
  <c r="B5" i="8"/>
  <c r="A1293" i="2"/>
  <c r="B6" i="8"/>
  <c r="A1294" i="2"/>
  <c r="B7" i="8"/>
  <c r="A1295" i="2"/>
  <c r="B9" i="8"/>
  <c r="A1296" i="2"/>
  <c r="B12" i="8"/>
  <c r="A1297" i="2"/>
  <c r="B13" i="8"/>
  <c r="A1298" i="2"/>
  <c r="B14" i="8"/>
  <c r="A1299" i="2"/>
  <c r="B15" i="8"/>
  <c r="A1300" i="2"/>
  <c r="B16" i="8"/>
  <c r="A1301" i="2"/>
  <c r="B17" i="8"/>
  <c r="A1302" i="2"/>
  <c r="B18" i="8"/>
  <c r="A1303" i="2"/>
  <c r="B19" i="8"/>
  <c r="A1304" i="2"/>
  <c r="B20" i="8"/>
  <c r="A1305" i="2"/>
  <c r="B21" i="8"/>
  <c r="A1306" i="2"/>
  <c r="B22" i="8"/>
  <c r="A1307" i="2"/>
  <c r="B23" i="8"/>
  <c r="A1308" i="2"/>
  <c r="B24" i="8"/>
  <c r="A1309" i="2"/>
  <c r="B25" i="8"/>
  <c r="A1310" i="2"/>
  <c r="B26" i="8"/>
  <c r="A1311" i="2"/>
  <c r="B27" i="8"/>
  <c r="A1312" i="2"/>
  <c r="B28" i="8"/>
  <c r="A1313" i="2"/>
  <c r="B29" i="8"/>
  <c r="A1314" i="2"/>
  <c r="B30" i="8"/>
  <c r="A1315" i="2"/>
  <c r="B31" i="8"/>
  <c r="A1316" i="2"/>
  <c r="B32" i="8"/>
  <c r="A1317" i="2"/>
  <c r="B34" i="8"/>
  <c r="A1318" i="2"/>
  <c r="B35" i="8"/>
  <c r="A1319" i="2"/>
  <c r="B36" i="8"/>
  <c r="A1320" i="2"/>
  <c r="B37" i="8"/>
  <c r="A1321" i="2"/>
  <c r="B38" i="8"/>
  <c r="A1322" i="2"/>
  <c r="B39" i="8"/>
  <c r="A1323" i="2"/>
  <c r="B40" i="8"/>
  <c r="A1324" i="2"/>
  <c r="B41" i="8"/>
  <c r="A1325" i="2"/>
  <c r="B42" i="8"/>
  <c r="A1326" i="2"/>
  <c r="B43" i="8"/>
  <c r="A1327" i="2"/>
  <c r="B44" i="8"/>
  <c r="A1328" i="2"/>
  <c r="B45" i="8"/>
  <c r="A1329" i="2"/>
  <c r="B46" i="8"/>
  <c r="A1330" i="2"/>
  <c r="B47" i="8"/>
  <c r="A1331" i="2"/>
  <c r="B48" i="8"/>
  <c r="A1332" i="2"/>
  <c r="B49" i="8"/>
  <c r="A1333" i="2"/>
  <c r="B50" i="8"/>
  <c r="A1334" i="2"/>
  <c r="B51" i="8"/>
  <c r="A1335" i="2"/>
  <c r="B52" i="8"/>
  <c r="A1336" i="2"/>
  <c r="B53" i="8"/>
  <c r="A1337" i="2"/>
  <c r="B54" i="8"/>
  <c r="A1338" i="2"/>
  <c r="B55" i="8"/>
  <c r="A1339" i="2"/>
  <c r="B56" i="8"/>
  <c r="A1340" i="2"/>
  <c r="B57" i="8"/>
  <c r="A1341" i="2"/>
  <c r="B59" i="8"/>
  <c r="A1342" i="2"/>
  <c r="B60" i="8"/>
  <c r="A1343" i="2"/>
  <c r="B61" i="8"/>
  <c r="A1344" i="2"/>
  <c r="B62" i="8"/>
  <c r="A1345" i="2"/>
  <c r="B63" i="8"/>
  <c r="A1346" i="2"/>
  <c r="B64" i="8"/>
  <c r="A1347" i="2"/>
  <c r="B65" i="8"/>
  <c r="A1348" i="2"/>
  <c r="B66" i="8"/>
  <c r="A1349" i="2"/>
  <c r="B67" i="8"/>
  <c r="A1350" i="2"/>
  <c r="B68" i="8"/>
  <c r="A1351" i="2"/>
  <c r="B69" i="8"/>
  <c r="A1352" i="2"/>
  <c r="B70" i="8"/>
  <c r="A1353" i="2"/>
  <c r="B71" i="8"/>
  <c r="A1354" i="2"/>
  <c r="B72" i="8"/>
  <c r="A1355" i="2"/>
  <c r="B73" i="8"/>
  <c r="A1356" i="2"/>
  <c r="B74" i="8"/>
  <c r="A1357" i="2"/>
  <c r="B75" i="8"/>
  <c r="A1358" i="2"/>
  <c r="B76" i="8"/>
  <c r="A1359" i="2"/>
  <c r="B77" i="8"/>
  <c r="A1360" i="2"/>
  <c r="B78" i="8"/>
  <c r="A1361" i="2"/>
  <c r="B79" i="8"/>
  <c r="A1362" i="2"/>
  <c r="B80" i="8"/>
  <c r="A1363" i="2"/>
  <c r="B81" i="8"/>
  <c r="A1364" i="2"/>
  <c r="B82" i="8"/>
  <c r="A1365" i="2"/>
  <c r="B83" i="8"/>
  <c r="A1366" i="2"/>
  <c r="B84" i="8"/>
  <c r="A1367" i="2"/>
  <c r="B85" i="8"/>
  <c r="A1368" i="2"/>
  <c r="B86" i="8"/>
  <c r="A1369" i="2"/>
  <c r="A1370" i="2"/>
  <c r="B88" i="8"/>
  <c r="A1371" i="2"/>
  <c r="B90" i="8"/>
  <c r="A1372" i="2"/>
  <c r="B91" i="8"/>
  <c r="A1373" i="2"/>
  <c r="B92" i="8"/>
  <c r="A1374" i="2"/>
  <c r="B93" i="8"/>
  <c r="A1375" i="2"/>
  <c r="B94" i="8"/>
  <c r="A1376" i="2"/>
  <c r="B95" i="8"/>
  <c r="A1377" i="2"/>
  <c r="B96" i="8"/>
  <c r="A1378" i="2"/>
  <c r="B97" i="8"/>
  <c r="A1379" i="2"/>
  <c r="B98" i="8"/>
  <c r="A1380" i="2"/>
  <c r="B99" i="8"/>
  <c r="A1381" i="2"/>
  <c r="B100" i="8"/>
  <c r="A1382" i="2"/>
  <c r="B101" i="8"/>
  <c r="A1383" i="2"/>
  <c r="B102" i="8"/>
  <c r="A1384" i="2"/>
  <c r="B103" i="8"/>
  <c r="A1385" i="2"/>
  <c r="B104" i="8"/>
  <c r="A1386" i="2"/>
  <c r="B105" i="8"/>
  <c r="A1387" i="2"/>
  <c r="B106" i="8"/>
  <c r="A1388" i="2"/>
  <c r="B107" i="8"/>
  <c r="A1389" i="2"/>
  <c r="B108" i="8"/>
  <c r="A1390" i="2"/>
  <c r="B109" i="8"/>
  <c r="A1391" i="2"/>
  <c r="B110" i="8"/>
  <c r="A1392" i="2"/>
  <c r="B111" i="8"/>
  <c r="A1393" i="2"/>
  <c r="B112" i="8"/>
  <c r="A1394" i="2"/>
  <c r="B113" i="8"/>
  <c r="A1395" i="2"/>
  <c r="B114" i="8"/>
  <c r="A1396" i="2"/>
  <c r="B115" i="8"/>
  <c r="A1397" i="2"/>
  <c r="B116" i="8"/>
  <c r="A1398" i="2"/>
  <c r="B117" i="8"/>
  <c r="A1399" i="2"/>
  <c r="B118" i="8"/>
  <c r="A1400" i="2"/>
  <c r="B119" i="8"/>
  <c r="A1401" i="2"/>
  <c r="B120" i="8"/>
  <c r="A1402" i="2"/>
  <c r="B121" i="8"/>
  <c r="A1403" i="2"/>
  <c r="B122" i="8"/>
  <c r="A1404" i="2"/>
  <c r="B123" i="8"/>
  <c r="A1405" i="2"/>
  <c r="B124" i="8"/>
  <c r="A1406" i="2"/>
  <c r="B125" i="8"/>
  <c r="A1407" i="2"/>
  <c r="B126" i="8"/>
  <c r="A1408" i="2"/>
  <c r="B127" i="8"/>
  <c r="A1409" i="2"/>
  <c r="B128" i="8"/>
  <c r="A1410" i="2"/>
  <c r="B129" i="8"/>
  <c r="A1411" i="2"/>
  <c r="B130" i="8"/>
  <c r="A1412" i="2"/>
  <c r="B131" i="8"/>
  <c r="A1413" i="2"/>
  <c r="B132" i="8"/>
  <c r="A1414" i="2"/>
  <c r="B133" i="8"/>
  <c r="A1415" i="2"/>
  <c r="B134" i="8"/>
  <c r="A1416" i="2"/>
  <c r="B135" i="8"/>
  <c r="A1417" i="2"/>
  <c r="B136" i="8"/>
  <c r="A1418" i="2"/>
  <c r="B137" i="8"/>
  <c r="A1419" i="2"/>
  <c r="B138" i="8"/>
  <c r="A1420" i="2"/>
  <c r="B139" i="8"/>
  <c r="A1421" i="2"/>
  <c r="B140" i="8"/>
  <c r="A1422" i="2"/>
  <c r="B141" i="8"/>
  <c r="A1423" i="2"/>
  <c r="B142" i="8"/>
  <c r="A1424" i="2"/>
  <c r="B143" i="8"/>
  <c r="A1425" i="2"/>
  <c r="B144" i="8"/>
  <c r="A1426" i="2"/>
  <c r="B145" i="8"/>
  <c r="A1427" i="2"/>
  <c r="B146" i="8"/>
  <c r="A1428" i="2"/>
  <c r="B147" i="8"/>
  <c r="A1429" i="2"/>
  <c r="B148" i="8"/>
  <c r="A1430" i="2"/>
  <c r="B149" i="8"/>
  <c r="A1431" i="2"/>
  <c r="B150" i="8"/>
  <c r="A1432" i="2"/>
  <c r="B151" i="8"/>
  <c r="A1433" i="2"/>
  <c r="B152" i="8"/>
  <c r="A1434" i="2"/>
  <c r="B153" i="8"/>
  <c r="A1435" i="2"/>
  <c r="B155" i="8"/>
  <c r="A1436" i="2"/>
  <c r="B156" i="8"/>
  <c r="A1437" i="2"/>
  <c r="B157" i="8"/>
  <c r="A1438" i="2"/>
  <c r="B158" i="8"/>
  <c r="A1439" i="2"/>
  <c r="B159" i="8"/>
  <c r="A1440" i="2"/>
  <c r="B160" i="8"/>
  <c r="A1441" i="2"/>
  <c r="B161" i="8"/>
  <c r="A1442" i="2"/>
  <c r="B162" i="8"/>
  <c r="A1443" i="2"/>
  <c r="B163" i="8"/>
  <c r="A1444" i="2"/>
  <c r="B164" i="8"/>
  <c r="A1445" i="2"/>
  <c r="B165" i="8"/>
  <c r="A1446" i="2"/>
  <c r="B166" i="8"/>
  <c r="A1447" i="2"/>
  <c r="B167" i="8"/>
  <c r="A1448" i="2"/>
  <c r="B168" i="8"/>
  <c r="A1449" i="2"/>
  <c r="A1450" i="2"/>
  <c r="B171" i="8"/>
  <c r="A1451" i="2"/>
  <c r="B172" i="8"/>
  <c r="A1452" i="2"/>
  <c r="B173" i="8"/>
  <c r="A1453" i="2"/>
  <c r="B174" i="8"/>
  <c r="A1454" i="2"/>
  <c r="B175" i="8"/>
  <c r="A1455" i="2"/>
  <c r="B176" i="8"/>
  <c r="A1456" i="2"/>
  <c r="B177" i="8"/>
  <c r="A1457" i="2"/>
  <c r="B178" i="8"/>
  <c r="A1458" i="2"/>
  <c r="B179" i="8"/>
  <c r="A1459" i="2"/>
  <c r="B180" i="8"/>
  <c r="A1460" i="2"/>
  <c r="B181" i="8"/>
  <c r="A1461" i="2"/>
  <c r="B182" i="8"/>
  <c r="A1462" i="2"/>
  <c r="B183" i="8"/>
  <c r="A1463" i="2"/>
  <c r="B184" i="8"/>
  <c r="A1464" i="2"/>
  <c r="B185" i="8"/>
  <c r="A1465" i="2"/>
  <c r="B186" i="8"/>
  <c r="A1466" i="2"/>
  <c r="B187" i="8"/>
  <c r="A1467" i="2"/>
  <c r="B188" i="8"/>
  <c r="A1468" i="2"/>
  <c r="B189" i="8"/>
  <c r="A1469" i="2"/>
  <c r="B190" i="8"/>
  <c r="A1470" i="2"/>
  <c r="B191" i="8"/>
  <c r="A1471" i="2"/>
  <c r="B192" i="8"/>
  <c r="A1472" i="2"/>
  <c r="B193" i="8"/>
  <c r="A1473" i="2"/>
  <c r="B194" i="8"/>
  <c r="A1474" i="2"/>
  <c r="B195" i="8"/>
  <c r="A1475" i="2"/>
  <c r="B196" i="8"/>
  <c r="A1476" i="2"/>
  <c r="B197" i="8"/>
  <c r="A1477" i="2"/>
  <c r="B198" i="8"/>
  <c r="A1478" i="2"/>
  <c r="B199" i="8"/>
  <c r="A1479" i="2"/>
  <c r="B200" i="8"/>
  <c r="A1480" i="2"/>
  <c r="B201" i="8"/>
  <c r="A1481" i="2"/>
  <c r="B202" i="8"/>
  <c r="A1482" i="2"/>
  <c r="B203" i="8"/>
  <c r="A1483" i="2"/>
  <c r="B204" i="8"/>
  <c r="A1484" i="2"/>
  <c r="B205" i="8"/>
  <c r="A1485" i="2"/>
  <c r="B206" i="8"/>
  <c r="A1486" i="2"/>
  <c r="B208" i="8"/>
  <c r="A1487" i="2"/>
  <c r="B209" i="8"/>
  <c r="A1488" i="2"/>
  <c r="B210" i="8"/>
  <c r="A1489" i="2"/>
  <c r="B211" i="8"/>
  <c r="A1490" i="2"/>
  <c r="B212" i="8"/>
  <c r="A1491" i="2"/>
  <c r="B213" i="8"/>
  <c r="A1492" i="2"/>
  <c r="B214" i="8"/>
  <c r="A1493" i="2"/>
  <c r="B215" i="8"/>
  <c r="A1494" i="2"/>
  <c r="B216" i="8"/>
  <c r="A1495" i="2"/>
  <c r="B217" i="8"/>
  <c r="A1496" i="2"/>
  <c r="B218" i="8"/>
  <c r="A1497" i="2"/>
  <c r="B219" i="8"/>
  <c r="A1498" i="2"/>
  <c r="B220" i="8"/>
  <c r="A1499" i="2"/>
  <c r="B221" i="8"/>
  <c r="B35" i="27"/>
  <c r="A1500" i="2"/>
  <c r="B223" i="8"/>
  <c r="A1501" i="2"/>
  <c r="B224" i="8"/>
  <c r="A1502" i="2"/>
  <c r="B225" i="8"/>
  <c r="A1503" i="2"/>
  <c r="B226" i="8"/>
  <c r="A1504" i="2"/>
  <c r="B227" i="8"/>
  <c r="A1505" i="2"/>
  <c r="B228" i="8"/>
  <c r="A1506" i="2"/>
  <c r="B229" i="8"/>
  <c r="A1507" i="2"/>
  <c r="B230" i="8"/>
  <c r="A1508" i="2"/>
  <c r="B231" i="8"/>
  <c r="A1509" i="2"/>
  <c r="B232" i="8"/>
  <c r="A1510" i="2"/>
  <c r="B233" i="8"/>
  <c r="A1511" i="2"/>
  <c r="B234" i="8"/>
  <c r="A1512" i="2"/>
  <c r="B235" i="8"/>
  <c r="B36" i="27"/>
  <c r="A1513" i="2"/>
  <c r="B237" i="8"/>
  <c r="A1514" i="2"/>
  <c r="B238" i="8"/>
  <c r="A1515" i="2"/>
  <c r="B239" i="8"/>
  <c r="A1516" i="2"/>
  <c r="B240" i="8"/>
  <c r="A1517" i="2"/>
  <c r="B241" i="8"/>
  <c r="A1518" i="2"/>
  <c r="B242" i="8"/>
  <c r="A1519" i="2"/>
  <c r="B243" i="8"/>
  <c r="A1520" i="2"/>
  <c r="B244" i="8"/>
  <c r="A1521" i="2"/>
  <c r="B245" i="8"/>
  <c r="A1522" i="2"/>
  <c r="B246" i="8"/>
  <c r="A1523" i="2"/>
  <c r="B247" i="8"/>
  <c r="A1529" i="2"/>
  <c r="B2" i="24"/>
  <c r="A1530" i="2"/>
  <c r="B3" i="24"/>
  <c r="A1531" i="2"/>
  <c r="B4" i="24"/>
  <c r="A1532" i="2"/>
  <c r="B5" i="24"/>
  <c r="A1533" i="2"/>
  <c r="B6" i="24"/>
  <c r="A1534" i="2"/>
  <c r="B7" i="24"/>
  <c r="A1535" i="2"/>
  <c r="B8" i="24"/>
  <c r="A1536" i="2"/>
  <c r="B9" i="24"/>
  <c r="A1537" i="2"/>
  <c r="B10" i="24"/>
  <c r="A1538" i="2"/>
  <c r="B11" i="24"/>
  <c r="A1539" i="2"/>
  <c r="B12" i="24"/>
  <c r="A1540" i="2"/>
  <c r="B13" i="24"/>
  <c r="A1541" i="2"/>
  <c r="B14" i="24"/>
  <c r="A1542" i="2"/>
  <c r="B16" i="24"/>
  <c r="A1543" i="2"/>
  <c r="B17" i="24"/>
  <c r="A1544" i="2"/>
  <c r="B18" i="24"/>
  <c r="A1545" i="2"/>
  <c r="B19" i="24"/>
  <c r="A1546" i="2"/>
  <c r="B20" i="24"/>
  <c r="A1547" i="2"/>
  <c r="B21" i="24"/>
  <c r="B37" i="27"/>
  <c r="A1548" i="2"/>
  <c r="B22" i="24"/>
  <c r="A1549" i="2"/>
  <c r="B23" i="24"/>
  <c r="A1550" i="2"/>
  <c r="B24" i="24"/>
  <c r="A1551" i="2"/>
  <c r="B25" i="24"/>
  <c r="A1552" i="2"/>
  <c r="B26" i="24"/>
  <c r="A1553" i="2"/>
  <c r="B28" i="24"/>
  <c r="A1554" i="2"/>
  <c r="B29" i="24"/>
  <c r="A1555" i="2"/>
  <c r="B30" i="24"/>
  <c r="A1556" i="2"/>
  <c r="B31" i="24"/>
  <c r="A1557" i="2"/>
  <c r="B32" i="24"/>
  <c r="A1558" i="2"/>
  <c r="B33" i="24"/>
  <c r="A1559" i="2"/>
  <c r="B34" i="24"/>
  <c r="A1560" i="2"/>
  <c r="B35" i="24"/>
  <c r="A1561" i="2"/>
  <c r="B36" i="24"/>
  <c r="A1562" i="2"/>
  <c r="B37" i="24"/>
  <c r="A1563" i="2"/>
  <c r="B38" i="24"/>
  <c r="A1564" i="2"/>
  <c r="B39" i="24"/>
  <c r="A1565" i="2"/>
  <c r="B40" i="24"/>
  <c r="A1566" i="2"/>
  <c r="B41" i="24"/>
  <c r="A1567" i="2"/>
  <c r="B42" i="24"/>
  <c r="A1568" i="2"/>
  <c r="B43" i="24"/>
  <c r="A1569" i="2"/>
  <c r="B44" i="24"/>
  <c r="A1571" i="2"/>
  <c r="B46" i="24"/>
  <c r="A1572" i="2"/>
  <c r="B47" i="24"/>
  <c r="A1573" i="2"/>
  <c r="B48" i="24"/>
  <c r="A1574" i="2"/>
  <c r="B50" i="24"/>
  <c r="A1575" i="2"/>
  <c r="B51" i="24"/>
  <c r="A1576" i="2"/>
  <c r="B52" i="24"/>
  <c r="A1577" i="2"/>
  <c r="B53" i="24"/>
  <c r="A1578" i="2"/>
  <c r="B54" i="24"/>
  <c r="A1579" i="2"/>
  <c r="B55" i="24"/>
  <c r="A1580" i="2"/>
  <c r="B56" i="24"/>
  <c r="A1581" i="2"/>
  <c r="B57" i="24"/>
  <c r="A1582" i="2"/>
  <c r="B58" i="24"/>
  <c r="A1583" i="2"/>
  <c r="B59" i="24"/>
  <c r="A1584" i="2"/>
  <c r="B60" i="24"/>
  <c r="A1585" i="2"/>
  <c r="B61" i="24"/>
  <c r="A1586" i="2"/>
  <c r="B62" i="24"/>
  <c r="A1587" i="2"/>
  <c r="B63" i="24"/>
  <c r="A1588" i="2"/>
  <c r="B64" i="24"/>
  <c r="A1589" i="2"/>
  <c r="B65" i="24"/>
  <c r="A1590" i="2"/>
  <c r="B67" i="24"/>
  <c r="A1591" i="2"/>
  <c r="B68" i="24"/>
  <c r="B38" i="27"/>
  <c r="A1592" i="2"/>
  <c r="B69" i="24"/>
  <c r="A1593" i="2"/>
  <c r="B70" i="24"/>
  <c r="B125" i="27"/>
  <c r="A1594" i="2"/>
  <c r="B71" i="24"/>
  <c r="A1595" i="2"/>
  <c r="B72" i="24"/>
  <c r="A1596" i="2"/>
  <c r="B73" i="24"/>
  <c r="A1597" i="2"/>
  <c r="B74" i="24"/>
  <c r="B126" i="27"/>
  <c r="A1598" i="2"/>
  <c r="B75" i="24"/>
  <c r="A1599" i="2"/>
  <c r="B76" i="24"/>
  <c r="A1600" i="2"/>
  <c r="B77" i="24"/>
  <c r="A1601" i="2"/>
  <c r="B78" i="24"/>
  <c r="A1602" i="2"/>
  <c r="B79" i="24"/>
  <c r="B39" i="27"/>
  <c r="A1603" i="2"/>
  <c r="B80" i="24"/>
  <c r="A1604" i="2"/>
  <c r="B81" i="24"/>
  <c r="A1605" i="2"/>
  <c r="B82" i="24"/>
  <c r="B127" i="27"/>
  <c r="A1606" i="2"/>
  <c r="B83" i="24"/>
  <c r="A1607" i="2"/>
  <c r="B85" i="24"/>
  <c r="A1608" i="2"/>
  <c r="B86" i="24"/>
  <c r="A1609" i="2"/>
  <c r="B87" i="24"/>
  <c r="A1610" i="2"/>
  <c r="B88" i="24"/>
  <c r="A1611" i="2"/>
  <c r="B89" i="24"/>
  <c r="A1612" i="2"/>
  <c r="B90" i="24"/>
  <c r="A1613" i="2"/>
  <c r="B91" i="24"/>
  <c r="B150" i="27"/>
  <c r="A1614" i="2"/>
  <c r="B92" i="24"/>
  <c r="A1615" i="2"/>
  <c r="B93" i="24"/>
  <c r="A1616" i="2"/>
  <c r="B94" i="24"/>
  <c r="B128" i="27"/>
  <c r="A1617" i="2"/>
  <c r="B95" i="24"/>
  <c r="A1618" i="2"/>
  <c r="B96" i="24"/>
  <c r="B40" i="27"/>
  <c r="A1619" i="2"/>
  <c r="B97" i="24"/>
  <c r="B41" i="27"/>
  <c r="A1620" i="2"/>
  <c r="B98" i="24"/>
  <c r="B42" i="27"/>
  <c r="A1621" i="2"/>
  <c r="B2" i="25"/>
  <c r="A1622" i="2"/>
  <c r="B3" i="25"/>
  <c r="A1623" i="2"/>
  <c r="B4" i="25"/>
  <c r="A1624" i="2"/>
  <c r="B5" i="25"/>
  <c r="B43" i="27"/>
  <c r="A1625" i="2"/>
  <c r="B6" i="25"/>
  <c r="A1626" i="2"/>
  <c r="B7" i="25"/>
  <c r="B44" i="27"/>
  <c r="A1627" i="2"/>
  <c r="B8" i="25"/>
  <c r="B45" i="27"/>
  <c r="A1628" i="2"/>
  <c r="B9" i="25"/>
  <c r="B46" i="27"/>
  <c r="A1629" i="2"/>
  <c r="B10" i="25"/>
  <c r="B47" i="27"/>
  <c r="A1630" i="2"/>
  <c r="B11" i="25"/>
  <c r="B48" i="27"/>
  <c r="A1631" i="2"/>
  <c r="B12" i="25"/>
  <c r="A1632" i="2"/>
  <c r="B13" i="25"/>
  <c r="B49" i="27"/>
  <c r="A1633" i="2"/>
  <c r="B15" i="25"/>
  <c r="A1634" i="2"/>
  <c r="B16" i="25"/>
  <c r="A1635" i="2"/>
  <c r="B17" i="25"/>
  <c r="A1636" i="2"/>
  <c r="B18" i="25"/>
  <c r="A1637" i="2"/>
  <c r="B19" i="25"/>
  <c r="A1638" i="2"/>
  <c r="B20" i="25"/>
  <c r="A1639" i="2"/>
  <c r="B21" i="25"/>
  <c r="A1640" i="2"/>
  <c r="B22" i="25"/>
  <c r="A1641" i="2"/>
  <c r="B23" i="25"/>
  <c r="A1642" i="2"/>
  <c r="B24" i="25"/>
  <c r="A1643" i="2"/>
  <c r="B25" i="25"/>
  <c r="A1644" i="2"/>
  <c r="B26" i="25"/>
  <c r="A1645" i="2"/>
  <c r="B27" i="25"/>
  <c r="A1646" i="2"/>
  <c r="B28" i="25"/>
  <c r="A1647" i="2"/>
  <c r="B29" i="25"/>
  <c r="A1648" i="2"/>
  <c r="B30" i="25"/>
  <c r="A1649" i="2"/>
  <c r="B31" i="25"/>
  <c r="A1650" i="2"/>
  <c r="B32" i="25"/>
  <c r="A1651" i="2"/>
  <c r="B33" i="25"/>
  <c r="A1652" i="2"/>
  <c r="B34" i="25"/>
  <c r="A1653" i="2"/>
  <c r="B35" i="25"/>
  <c r="A1654" i="2"/>
  <c r="B36" i="25"/>
  <c r="A1655" i="2"/>
  <c r="B37" i="25"/>
  <c r="A1656" i="2"/>
  <c r="B38" i="25"/>
  <c r="A1657" i="2"/>
  <c r="B40" i="25"/>
  <c r="A1658" i="2"/>
  <c r="B41" i="25"/>
  <c r="A1659" i="2"/>
  <c r="B42" i="25"/>
  <c r="B50" i="27"/>
  <c r="A1660" i="2"/>
  <c r="B43" i="25"/>
  <c r="B51" i="27"/>
  <c r="A1661" i="2"/>
  <c r="B44" i="25"/>
  <c r="A1662" i="2"/>
  <c r="B45" i="25"/>
  <c r="A1663" i="2"/>
  <c r="B46" i="25"/>
  <c r="A1664" i="2"/>
  <c r="B47" i="25"/>
  <c r="A1665" i="2"/>
  <c r="B48" i="25"/>
  <c r="A1666" i="2"/>
  <c r="B49" i="25"/>
  <c r="A1667" i="2"/>
  <c r="B50" i="25"/>
  <c r="A1668" i="2"/>
  <c r="B51" i="25"/>
  <c r="A1669" i="2"/>
  <c r="B52" i="25"/>
  <c r="A1670" i="2"/>
  <c r="B54" i="25"/>
  <c r="A1671" i="2"/>
  <c r="B55" i="25"/>
  <c r="B52" i="27"/>
  <c r="A1672" i="2"/>
  <c r="B56" i="25"/>
  <c r="A1673" i="2"/>
  <c r="B57" i="25"/>
  <c r="A1674" i="2"/>
  <c r="B58" i="25"/>
  <c r="A1675" i="2"/>
  <c r="B59" i="25"/>
  <c r="B53" i="27"/>
  <c r="A1676" i="2"/>
  <c r="B60" i="25"/>
  <c r="B54" i="27"/>
  <c r="A1677" i="2"/>
  <c r="B61" i="25"/>
  <c r="A1678" i="2"/>
  <c r="B62" i="25"/>
  <c r="A1679" i="2"/>
  <c r="B63" i="25"/>
  <c r="A1680" i="2"/>
  <c r="B64" i="25"/>
  <c r="A1681" i="2"/>
  <c r="B65" i="25"/>
  <c r="A1682" i="2"/>
  <c r="B66" i="25"/>
  <c r="A1683" i="2"/>
  <c r="B67" i="25"/>
  <c r="A1684" i="2"/>
  <c r="B68" i="25"/>
  <c r="A1685" i="2"/>
  <c r="B69" i="25"/>
  <c r="A1686" i="2"/>
  <c r="B70" i="25"/>
  <c r="A1687" i="2"/>
  <c r="B71" i="25"/>
  <c r="A1688" i="2"/>
  <c r="B73" i="25"/>
  <c r="A1689" i="2"/>
  <c r="A1690" i="2"/>
  <c r="B75" i="25"/>
  <c r="B55" i="27"/>
  <c r="A1691" i="2"/>
  <c r="B76" i="25"/>
  <c r="B56" i="27"/>
  <c r="A1692" i="2"/>
  <c r="B77" i="25"/>
  <c r="B57" i="27"/>
  <c r="A1693" i="2"/>
  <c r="B78" i="25"/>
  <c r="B58" i="27"/>
  <c r="A1694" i="2"/>
  <c r="B79" i="25"/>
  <c r="B59" i="27"/>
  <c r="A1695" i="2"/>
  <c r="B80" i="25"/>
  <c r="A1696" i="2"/>
  <c r="B81" i="25"/>
  <c r="A1697" i="2"/>
  <c r="B82" i="25"/>
  <c r="B60" i="27"/>
  <c r="A1698" i="2"/>
  <c r="B83" i="25"/>
  <c r="A1699" i="2"/>
  <c r="B84" i="25"/>
  <c r="A1700" i="2"/>
  <c r="B85" i="25"/>
  <c r="A1701" i="2"/>
  <c r="B86" i="25"/>
  <c r="A1702" i="2"/>
  <c r="B87" i="25"/>
  <c r="A1703" i="2"/>
  <c r="B88" i="25"/>
  <c r="A1704" i="2"/>
  <c r="B89" i="25"/>
  <c r="A1705" i="2"/>
  <c r="B90" i="25"/>
  <c r="A1706" i="2"/>
  <c r="B91" i="25"/>
  <c r="A1707" i="2"/>
  <c r="B92" i="25"/>
  <c r="A1708" i="2"/>
  <c r="B93" i="25"/>
  <c r="A1709" i="2"/>
  <c r="B94" i="25"/>
  <c r="B129" i="27"/>
  <c r="A1710" i="2"/>
  <c r="B95" i="25"/>
  <c r="A1711" i="2"/>
  <c r="B97" i="25"/>
  <c r="A1712" i="2"/>
  <c r="B98" i="25"/>
  <c r="A1713" i="2"/>
  <c r="B99" i="25"/>
  <c r="A1714" i="2"/>
  <c r="B100" i="25"/>
  <c r="A1715" i="2"/>
  <c r="B101" i="25"/>
  <c r="B61" i="27"/>
  <c r="A1716" i="2"/>
  <c r="B102" i="25"/>
  <c r="B62" i="27"/>
  <c r="A1717" i="2"/>
  <c r="B103" i="25"/>
  <c r="A1718" i="2"/>
  <c r="B104" i="25"/>
  <c r="B63" i="27"/>
  <c r="A1719" i="2"/>
  <c r="B105" i="25"/>
  <c r="B64" i="27"/>
  <c r="A1720" i="2"/>
  <c r="B106" i="25"/>
  <c r="A1721" i="2"/>
  <c r="B107" i="25"/>
  <c r="A1722" i="2"/>
  <c r="B108" i="25"/>
  <c r="A1723" i="2"/>
  <c r="B109" i="25"/>
  <c r="A1724" i="2"/>
  <c r="B110" i="25"/>
  <c r="B65" i="27"/>
  <c r="A1725" i="2"/>
  <c r="B112" i="25"/>
  <c r="A1726" i="2"/>
  <c r="B113" i="25"/>
  <c r="A1727" i="2"/>
  <c r="B114" i="25"/>
  <c r="A1728" i="2"/>
  <c r="B115" i="25"/>
  <c r="A1729" i="2"/>
  <c r="B116" i="25"/>
  <c r="A1730" i="2"/>
  <c r="B117" i="25"/>
  <c r="A1731" i="2"/>
  <c r="B118" i="25"/>
  <c r="A1732" i="2"/>
  <c r="B119" i="25"/>
  <c r="A1733" i="2"/>
  <c r="B120" i="25"/>
  <c r="A1734" i="2"/>
  <c r="B122" i="25"/>
  <c r="A1735" i="2"/>
  <c r="B123" i="25"/>
  <c r="A1736" i="2"/>
  <c r="B124" i="25"/>
  <c r="B66" i="27"/>
  <c r="A1737" i="2"/>
  <c r="B125" i="25"/>
  <c r="B67" i="27"/>
  <c r="A1738" i="2"/>
  <c r="B126" i="25"/>
  <c r="B68" i="27"/>
  <c r="A1739" i="2"/>
  <c r="B127" i="25"/>
  <c r="B69" i="27"/>
  <c r="A1740" i="2"/>
  <c r="B128" i="25"/>
  <c r="B70" i="27"/>
  <c r="A1741" i="2"/>
  <c r="B129" i="25"/>
  <c r="B71" i="27"/>
  <c r="A1742" i="2"/>
  <c r="B130" i="25"/>
  <c r="B72" i="27"/>
  <c r="A1743" i="2"/>
  <c r="B131" i="25"/>
  <c r="B73" i="27"/>
  <c r="A1744" i="2"/>
  <c r="B132" i="25"/>
  <c r="B74" i="27"/>
  <c r="A1745" i="2"/>
  <c r="B133" i="25"/>
  <c r="B75" i="27"/>
  <c r="A1746" i="2"/>
  <c r="B134" i="25"/>
  <c r="B76" i="27"/>
  <c r="A1747" i="2"/>
  <c r="B135" i="25"/>
  <c r="A1748" i="2"/>
  <c r="B136" i="25"/>
  <c r="A1749" i="2"/>
  <c r="B137" i="25"/>
  <c r="A1750" i="2"/>
  <c r="B138" i="25"/>
  <c r="A1751" i="2"/>
  <c r="B139" i="25"/>
  <c r="A1752" i="2"/>
  <c r="B140" i="25"/>
  <c r="B77" i="27"/>
  <c r="A1753" i="2"/>
  <c r="B142" i="25"/>
  <c r="A1754" i="2"/>
  <c r="B143" i="25"/>
  <c r="A1755" i="2"/>
  <c r="B144" i="25"/>
  <c r="A1756" i="2"/>
  <c r="B145" i="25"/>
  <c r="A1757" i="2"/>
  <c r="B146" i="25"/>
  <c r="A1758" i="2"/>
  <c r="B147" i="25"/>
  <c r="A1759" i="2"/>
  <c r="B148" i="25"/>
  <c r="B78" i="27"/>
  <c r="A1760" i="2"/>
  <c r="B150" i="25"/>
  <c r="A1761" i="2"/>
  <c r="B151" i="25"/>
  <c r="B79" i="27"/>
  <c r="A1762" i="2"/>
  <c r="B152" i="25"/>
  <c r="A1763" i="2"/>
  <c r="B153" i="25"/>
  <c r="B80" i="27"/>
  <c r="A1764" i="2"/>
  <c r="B154" i="25"/>
  <c r="B81" i="27"/>
  <c r="A1765" i="2"/>
  <c r="B155" i="25"/>
  <c r="B82" i="27"/>
  <c r="A1766" i="2"/>
  <c r="B156" i="25"/>
  <c r="B83" i="27"/>
  <c r="A1767" i="2"/>
  <c r="B157" i="25"/>
  <c r="B84" i="27"/>
  <c r="A1768" i="2"/>
  <c r="B158" i="25"/>
  <c r="B85" i="27"/>
  <c r="A1769" i="2"/>
  <c r="B159" i="25"/>
  <c r="B86" i="27"/>
  <c r="A1770" i="2"/>
  <c r="B160" i="25"/>
  <c r="B87" i="27"/>
  <c r="A1771" i="2"/>
  <c r="B2" i="35"/>
  <c r="A1772" i="2"/>
  <c r="B3" i="35"/>
  <c r="A1773" i="2"/>
  <c r="B4" i="35"/>
  <c r="A1774" i="2"/>
  <c r="B5" i="35"/>
  <c r="A1775" i="2"/>
  <c r="B6" i="35"/>
  <c r="A1776" i="2"/>
  <c r="B7" i="35"/>
  <c r="A1777" i="2"/>
  <c r="B8" i="35"/>
  <c r="A1778" i="2"/>
  <c r="B9" i="35"/>
  <c r="A1779" i="2"/>
  <c r="B10" i="35"/>
  <c r="A1780" i="2"/>
  <c r="B11" i="35"/>
  <c r="A1781" i="2"/>
  <c r="B12" i="35"/>
  <c r="A1782" i="2"/>
  <c r="B13" i="35"/>
  <c r="A1783" i="2"/>
  <c r="B14" i="35"/>
  <c r="A1784" i="2"/>
  <c r="B15" i="35"/>
  <c r="A1785" i="2"/>
  <c r="B16" i="35"/>
  <c r="A1786" i="2"/>
  <c r="B17" i="35"/>
  <c r="A1787" i="2"/>
  <c r="B19" i="35"/>
  <c r="A1788" i="2"/>
  <c r="B20" i="35"/>
  <c r="A1789" i="2"/>
  <c r="B21" i="35"/>
  <c r="A1790" i="2"/>
  <c r="B22" i="35"/>
  <c r="A1791" i="2"/>
  <c r="B23" i="35"/>
  <c r="A1792" i="2"/>
  <c r="B24" i="35"/>
  <c r="A1793" i="2"/>
  <c r="B25" i="35"/>
  <c r="A1794" i="2"/>
  <c r="B26" i="35"/>
  <c r="A1795" i="2"/>
  <c r="B27" i="35"/>
  <c r="A1796" i="2"/>
  <c r="B28" i="35"/>
  <c r="A1797" i="2"/>
  <c r="B29" i="35"/>
  <c r="A1798" i="2"/>
  <c r="B30" i="35"/>
  <c r="A1799" i="2"/>
  <c r="B31" i="35"/>
  <c r="A1800" i="2"/>
  <c r="B32" i="35"/>
  <c r="A1801" i="2"/>
  <c r="B33" i="35"/>
  <c r="A1802" i="2"/>
  <c r="B34" i="35"/>
  <c r="A1803" i="2"/>
  <c r="B36" i="35"/>
  <c r="A1804" i="2"/>
  <c r="B37" i="35"/>
  <c r="B151" i="27"/>
  <c r="A1805" i="2"/>
  <c r="B38" i="35"/>
  <c r="A1806" i="2"/>
  <c r="B39" i="35"/>
  <c r="B152" i="27"/>
  <c r="A1807" i="2"/>
  <c r="B40" i="35"/>
  <c r="A1808" i="2"/>
  <c r="B41" i="35"/>
  <c r="A1809" i="2"/>
  <c r="B42" i="35"/>
  <c r="A1810" i="2"/>
  <c r="B43" i="35"/>
  <c r="A1811" i="2"/>
  <c r="B44" i="35"/>
  <c r="A1812" i="2"/>
  <c r="B45" i="35"/>
  <c r="B88" i="27"/>
  <c r="A1813" i="2"/>
  <c r="B46" i="35"/>
  <c r="B153" i="27"/>
  <c r="A1814" i="2"/>
  <c r="B47" i="35"/>
  <c r="B154" i="27"/>
  <c r="A1815" i="2"/>
  <c r="B48" i="35"/>
  <c r="B155" i="27"/>
  <c r="A1816" i="2"/>
  <c r="B49" i="35"/>
  <c r="B156" i="27"/>
  <c r="A1817" i="2"/>
  <c r="B50" i="35"/>
  <c r="B157" i="27"/>
  <c r="A1818" i="2"/>
  <c r="B2" i="9"/>
  <c r="A1819" i="2"/>
  <c r="B3" i="9"/>
  <c r="A1820" i="2"/>
  <c r="B4" i="9"/>
  <c r="A1821" i="2"/>
  <c r="B5" i="9"/>
  <c r="B89" i="27"/>
  <c r="A1822" i="2"/>
  <c r="B6" i="9"/>
  <c r="B90" i="27"/>
  <c r="A1823" i="2"/>
  <c r="B7" i="9"/>
  <c r="B91" i="27"/>
  <c r="A1824" i="2"/>
  <c r="B8" i="9"/>
  <c r="B92" i="27"/>
  <c r="A1825" i="2"/>
  <c r="B9" i="9"/>
  <c r="B93" i="27"/>
  <c r="A1826" i="2"/>
  <c r="B10" i="9"/>
  <c r="B94" i="27"/>
  <c r="A1827" i="2"/>
  <c r="B11" i="9"/>
  <c r="B95" i="27"/>
  <c r="A1828" i="2"/>
  <c r="B12" i="9"/>
  <c r="B96" i="27"/>
  <c r="A1829" i="2"/>
  <c r="B13" i="9"/>
  <c r="B97" i="27"/>
  <c r="A1830" i="2"/>
  <c r="B14" i="9"/>
  <c r="B98" i="27"/>
  <c r="A1831" i="2"/>
  <c r="B15" i="9"/>
  <c r="A1832" i="2"/>
  <c r="B16" i="9"/>
  <c r="A1833" i="2"/>
  <c r="B17" i="9"/>
  <c r="B99" i="27"/>
  <c r="A1834" i="2"/>
  <c r="B18" i="9"/>
  <c r="A1835" i="2"/>
  <c r="B19" i="9"/>
  <c r="A1836" i="2"/>
  <c r="B20" i="9"/>
  <c r="B100" i="27"/>
  <c r="A1837" i="2"/>
  <c r="B21" i="9"/>
  <c r="B101" i="27"/>
  <c r="A1838" i="2"/>
  <c r="B22" i="9"/>
  <c r="B102" i="27"/>
  <c r="A1839" i="2"/>
  <c r="B23" i="9"/>
  <c r="B103" i="27"/>
  <c r="A1840" i="2"/>
  <c r="B24" i="9"/>
  <c r="B104" i="27"/>
  <c r="A1841" i="2"/>
  <c r="B25" i="9"/>
  <c r="B105" i="27"/>
  <c r="A1842" i="2"/>
  <c r="B26" i="9"/>
  <c r="B106" i="27"/>
  <c r="A1843" i="2"/>
  <c r="B27" i="9"/>
  <c r="A1844" i="2"/>
  <c r="B28" i="9"/>
  <c r="A1845" i="2"/>
  <c r="B30" i="9"/>
  <c r="A1846" i="2"/>
  <c r="B31" i="9"/>
  <c r="B107" i="27"/>
  <c r="A1847" i="2"/>
  <c r="B32" i="9"/>
  <c r="B108" i="27"/>
  <c r="A1848" i="2"/>
  <c r="B33" i="9"/>
  <c r="B109" i="27"/>
  <c r="A1849" i="2"/>
  <c r="B34" i="9"/>
  <c r="B110" i="27"/>
  <c r="A1850" i="2"/>
  <c r="B35" i="9"/>
  <c r="B111" i="27"/>
  <c r="A1851" i="2"/>
  <c r="B36" i="9"/>
  <c r="B112" i="27"/>
  <c r="A1852" i="2"/>
  <c r="B37" i="9"/>
  <c r="B113" i="27"/>
  <c r="A1853" i="2"/>
  <c r="B38" i="9"/>
  <c r="B114" i="27"/>
  <c r="A1854" i="2"/>
  <c r="B39" i="9"/>
  <c r="A1855" i="2"/>
  <c r="A1856" i="2"/>
  <c r="B42" i="9"/>
  <c r="A1857" i="2"/>
  <c r="B43" i="9"/>
  <c r="A1858" i="2"/>
  <c r="B44" i="9"/>
  <c r="B115" i="27"/>
  <c r="A1859" i="2"/>
  <c r="A1860" i="2"/>
  <c r="B46" i="9"/>
  <c r="A4" i="2"/>
  <c r="A1" i="2"/>
  <c r="C218" i="1"/>
  <c r="EN5" i="38"/>
  <c r="H13" i="5"/>
  <c r="SJ5" i="38"/>
  <c r="B74" i="25"/>
  <c r="H94" i="25"/>
  <c r="I94" i="25"/>
  <c r="H76" i="25"/>
  <c r="I76" i="25"/>
  <c r="H77" i="25"/>
  <c r="I77" i="25"/>
  <c r="H78" i="25"/>
  <c r="I78" i="25"/>
  <c r="H79" i="25"/>
  <c r="I79" i="25"/>
  <c r="H80" i="25"/>
  <c r="I80" i="25"/>
  <c r="H81" i="25"/>
  <c r="I81" i="25"/>
  <c r="H83" i="25"/>
  <c r="I83" i="25"/>
  <c r="H84" i="25"/>
  <c r="I84" i="25"/>
  <c r="H86" i="25"/>
  <c r="I86" i="25"/>
  <c r="H87" i="25"/>
  <c r="I87" i="25"/>
  <c r="H88" i="25"/>
  <c r="I88" i="25"/>
  <c r="H89" i="25"/>
  <c r="I89" i="25"/>
  <c r="H90" i="25"/>
  <c r="I90" i="25"/>
  <c r="H92" i="25"/>
  <c r="I92" i="25"/>
  <c r="I93" i="25"/>
  <c r="H95" i="25"/>
  <c r="I95" i="25"/>
  <c r="C171" i="1"/>
  <c r="JO5" i="38"/>
  <c r="H74" i="25"/>
  <c r="TT5" i="38"/>
  <c r="H173" i="23"/>
  <c r="I173" i="23"/>
  <c r="H23" i="23"/>
  <c r="I23" i="23"/>
  <c r="H24" i="23"/>
  <c r="I24" i="23"/>
  <c r="H25" i="23"/>
  <c r="I25" i="23"/>
  <c r="H26" i="23"/>
  <c r="I26" i="23"/>
  <c r="H27" i="23"/>
  <c r="I27" i="23"/>
  <c r="H28" i="23"/>
  <c r="I28" i="23"/>
  <c r="H29" i="23"/>
  <c r="I29" i="23"/>
  <c r="H30" i="23"/>
  <c r="I30" i="23"/>
  <c r="H31" i="23"/>
  <c r="I31" i="23"/>
  <c r="H32" i="23"/>
  <c r="I32" i="23"/>
  <c r="H33" i="23"/>
  <c r="I33" i="23"/>
  <c r="H34" i="23"/>
  <c r="I34" i="23"/>
  <c r="H35" i="23"/>
  <c r="I35" i="23"/>
  <c r="H36" i="23"/>
  <c r="I36" i="23"/>
  <c r="H37" i="23"/>
  <c r="I37" i="23"/>
  <c r="H38" i="23"/>
  <c r="I38" i="23"/>
  <c r="H39" i="23"/>
  <c r="I39" i="23"/>
  <c r="H40" i="23"/>
  <c r="I40" i="23"/>
  <c r="H41" i="23"/>
  <c r="I41" i="23"/>
  <c r="H42" i="23"/>
  <c r="I42" i="23"/>
  <c r="H43" i="23"/>
  <c r="I43" i="23"/>
  <c r="H167" i="23"/>
  <c r="I167" i="23"/>
  <c r="H168" i="23"/>
  <c r="I168" i="23"/>
  <c r="H169" i="23"/>
  <c r="I169" i="23"/>
  <c r="H170" i="23"/>
  <c r="I170" i="23"/>
  <c r="H171" i="23"/>
  <c r="I171" i="23"/>
  <c r="H172" i="23"/>
  <c r="I172" i="23"/>
  <c r="H174" i="23"/>
  <c r="I174" i="23"/>
  <c r="H175" i="23"/>
  <c r="I175" i="23"/>
  <c r="I176" i="23"/>
  <c r="H177" i="23"/>
  <c r="I177" i="23"/>
  <c r="H179" i="23"/>
  <c r="I179" i="23"/>
  <c r="H181" i="23"/>
  <c r="I181" i="23"/>
  <c r="C78" i="1"/>
  <c r="GV5" i="38"/>
  <c r="H157" i="23"/>
  <c r="I157" i="23"/>
  <c r="H158" i="23"/>
  <c r="I158" i="23"/>
  <c r="H159" i="23"/>
  <c r="I159" i="23"/>
  <c r="H160" i="23"/>
  <c r="I160" i="23"/>
  <c r="H161" i="23"/>
  <c r="I161" i="23"/>
  <c r="H162" i="23"/>
  <c r="I162" i="23"/>
  <c r="I163" i="23"/>
  <c r="H164" i="23"/>
  <c r="I164" i="23"/>
  <c r="H128" i="23"/>
  <c r="I128" i="23"/>
  <c r="H129" i="23"/>
  <c r="I129" i="23"/>
  <c r="H130" i="23"/>
  <c r="I130" i="23"/>
  <c r="H131" i="23"/>
  <c r="I131" i="23"/>
  <c r="H132" i="23"/>
  <c r="I132" i="23"/>
  <c r="H133" i="23"/>
  <c r="I133" i="23"/>
  <c r="H134" i="23"/>
  <c r="I134" i="23"/>
  <c r="H135" i="23"/>
  <c r="I135" i="23"/>
  <c r="H136" i="23"/>
  <c r="I136" i="23"/>
  <c r="H137" i="23"/>
  <c r="I137" i="23"/>
  <c r="H138" i="23"/>
  <c r="I138" i="23"/>
  <c r="H139" i="23"/>
  <c r="I139" i="23"/>
  <c r="H140" i="23"/>
  <c r="I140" i="23"/>
  <c r="H141" i="23"/>
  <c r="I141" i="23"/>
  <c r="H142" i="23"/>
  <c r="I142" i="23"/>
  <c r="H143" i="23"/>
  <c r="I143" i="23"/>
  <c r="H144" i="23"/>
  <c r="I144" i="23"/>
  <c r="H145" i="23"/>
  <c r="I145" i="23"/>
  <c r="H146" i="23"/>
  <c r="I146" i="23"/>
  <c r="H147" i="23"/>
  <c r="I147" i="23"/>
  <c r="H148" i="23"/>
  <c r="I148" i="23"/>
  <c r="H149" i="23"/>
  <c r="I149" i="23"/>
  <c r="H150" i="23"/>
  <c r="I150" i="23"/>
  <c r="H151" i="23"/>
  <c r="I151" i="23"/>
  <c r="H152" i="23"/>
  <c r="I152" i="23"/>
  <c r="H153" i="23"/>
  <c r="I153" i="23"/>
  <c r="H154" i="23"/>
  <c r="I154" i="23"/>
  <c r="H155" i="23"/>
  <c r="I155" i="23"/>
  <c r="H156" i="23"/>
  <c r="I156" i="23"/>
  <c r="H119" i="23"/>
  <c r="I119" i="23"/>
  <c r="H120" i="23"/>
  <c r="I120" i="23"/>
  <c r="H121" i="23"/>
  <c r="I121" i="23"/>
  <c r="H122" i="23"/>
  <c r="I122" i="23"/>
  <c r="H123" i="23"/>
  <c r="I123" i="23"/>
  <c r="H124" i="23"/>
  <c r="I124" i="23"/>
  <c r="H88" i="23"/>
  <c r="I88" i="23"/>
  <c r="H89" i="23"/>
  <c r="I89" i="23"/>
  <c r="H91" i="23"/>
  <c r="I91" i="23"/>
  <c r="H92" i="23"/>
  <c r="I92" i="23"/>
  <c r="H94" i="23"/>
  <c r="I94" i="23"/>
  <c r="H95" i="23"/>
  <c r="I95" i="23"/>
  <c r="H97" i="23"/>
  <c r="I97" i="23"/>
  <c r="H98" i="23"/>
  <c r="I98" i="23"/>
  <c r="H100" i="23"/>
  <c r="I100" i="23"/>
  <c r="H101" i="23"/>
  <c r="I101" i="23"/>
  <c r="H103" i="23"/>
  <c r="I103" i="23"/>
  <c r="H104" i="23"/>
  <c r="I104" i="23"/>
  <c r="H106" i="23"/>
  <c r="I106" i="23"/>
  <c r="H107" i="23"/>
  <c r="I107" i="23"/>
  <c r="H108" i="23"/>
  <c r="I108" i="23"/>
  <c r="H110" i="23"/>
  <c r="I110" i="23"/>
  <c r="H111" i="23"/>
  <c r="I111" i="23"/>
  <c r="H113" i="23"/>
  <c r="I113" i="23"/>
  <c r="H73" i="23"/>
  <c r="I73" i="23"/>
  <c r="H74" i="23"/>
  <c r="I74" i="23"/>
  <c r="H75" i="23"/>
  <c r="I75" i="23"/>
  <c r="H76" i="23"/>
  <c r="I76" i="23"/>
  <c r="H77" i="23"/>
  <c r="I77" i="23"/>
  <c r="H78" i="23"/>
  <c r="I78" i="23"/>
  <c r="H79" i="23"/>
  <c r="I79" i="23"/>
  <c r="H80" i="23"/>
  <c r="I80" i="23"/>
  <c r="H81" i="23"/>
  <c r="I81" i="23"/>
  <c r="H58" i="23"/>
  <c r="I58" i="23"/>
  <c r="H59" i="23"/>
  <c r="I59" i="23"/>
  <c r="H60" i="23"/>
  <c r="I60" i="23"/>
  <c r="H61" i="23"/>
  <c r="I61" i="23"/>
  <c r="H62" i="23"/>
  <c r="I62" i="23"/>
  <c r="H63" i="23"/>
  <c r="I63" i="23"/>
  <c r="H64" i="23"/>
  <c r="I64" i="23"/>
  <c r="H65" i="23"/>
  <c r="I65" i="23"/>
  <c r="H66" i="23"/>
  <c r="I66" i="23"/>
  <c r="H67" i="23"/>
  <c r="I67" i="23"/>
  <c r="H68" i="23"/>
  <c r="I68" i="23"/>
  <c r="H69" i="23"/>
  <c r="I69" i="23"/>
  <c r="H49" i="23"/>
  <c r="I49" i="23"/>
  <c r="H50" i="23"/>
  <c r="I50" i="23"/>
  <c r="H51" i="23"/>
  <c r="I51" i="23"/>
  <c r="H52" i="23"/>
  <c r="I52" i="23"/>
  <c r="H53" i="23"/>
  <c r="I53" i="23"/>
  <c r="H54" i="23"/>
  <c r="I54" i="23"/>
  <c r="H6" i="23"/>
  <c r="I6" i="23"/>
  <c r="H7" i="23"/>
  <c r="I7" i="23"/>
  <c r="H8" i="23"/>
  <c r="I8" i="23"/>
  <c r="H9" i="23"/>
  <c r="I9" i="23"/>
  <c r="H10" i="23"/>
  <c r="I10" i="23"/>
  <c r="H11" i="23"/>
  <c r="I11" i="23"/>
  <c r="H12" i="23"/>
  <c r="I12" i="23"/>
  <c r="H13" i="23"/>
  <c r="I13" i="23"/>
  <c r="H14" i="23"/>
  <c r="I14" i="23"/>
  <c r="I15" i="23"/>
  <c r="H16" i="23"/>
  <c r="I16" i="23"/>
  <c r="H18" i="23"/>
  <c r="I18" i="23"/>
  <c r="H45" i="36"/>
  <c r="I45" i="36"/>
  <c r="H46" i="36"/>
  <c r="I46" i="36"/>
  <c r="H43" i="36"/>
  <c r="I43" i="36"/>
  <c r="H5" i="36"/>
  <c r="I5" i="36"/>
  <c r="H6" i="36"/>
  <c r="I6" i="36"/>
  <c r="H7" i="36"/>
  <c r="I7" i="36"/>
  <c r="H8" i="36"/>
  <c r="I8" i="36"/>
  <c r="H10" i="36"/>
  <c r="I10" i="36"/>
  <c r="H11" i="36"/>
  <c r="I11" i="36"/>
  <c r="H12" i="36"/>
  <c r="I12" i="36"/>
  <c r="H13" i="36"/>
  <c r="I13" i="36"/>
  <c r="H14" i="36"/>
  <c r="I14" i="36"/>
  <c r="H15" i="36"/>
  <c r="I15" i="36"/>
  <c r="H16" i="36"/>
  <c r="I16" i="36"/>
  <c r="H17" i="36"/>
  <c r="I17" i="36"/>
  <c r="H22" i="36"/>
  <c r="I22" i="36"/>
  <c r="H23" i="36"/>
  <c r="I23" i="36"/>
  <c r="H24" i="36"/>
  <c r="I24" i="36"/>
  <c r="H25" i="36"/>
  <c r="I25" i="36"/>
  <c r="H26" i="36"/>
  <c r="I26" i="36"/>
  <c r="H27" i="36"/>
  <c r="I27" i="36"/>
  <c r="H28" i="36"/>
  <c r="I28" i="36"/>
  <c r="H29" i="36"/>
  <c r="I29" i="36"/>
  <c r="H30" i="36"/>
  <c r="I30" i="36"/>
  <c r="H31" i="36"/>
  <c r="I31" i="36"/>
  <c r="H32" i="36"/>
  <c r="I32" i="36"/>
  <c r="H33" i="36"/>
  <c r="I33" i="36"/>
  <c r="H34" i="36"/>
  <c r="I34" i="36"/>
  <c r="H35" i="36"/>
  <c r="I35" i="36"/>
  <c r="H36" i="36"/>
  <c r="I36" i="36"/>
  <c r="H37" i="36"/>
  <c r="I37" i="36"/>
  <c r="H40" i="36"/>
  <c r="I40" i="36"/>
  <c r="H41" i="36"/>
  <c r="I41" i="36"/>
  <c r="H44" i="36"/>
  <c r="I44" i="36"/>
  <c r="H47" i="36"/>
  <c r="I47" i="36"/>
  <c r="H48" i="36"/>
  <c r="I48" i="36"/>
  <c r="H49" i="36"/>
  <c r="I49" i="36"/>
  <c r="H50" i="36"/>
  <c r="I50" i="36"/>
  <c r="H51" i="36"/>
  <c r="I51" i="36"/>
  <c r="H52" i="36"/>
  <c r="I52" i="36"/>
  <c r="H53" i="36"/>
  <c r="I53" i="36"/>
  <c r="H56" i="36"/>
  <c r="I56" i="36"/>
  <c r="H57" i="36"/>
  <c r="I57" i="36"/>
  <c r="H59" i="36"/>
  <c r="I59" i="36"/>
  <c r="H61" i="36"/>
  <c r="I61" i="36"/>
  <c r="H62" i="36"/>
  <c r="I62" i="36"/>
  <c r="H63" i="36"/>
  <c r="I63" i="36"/>
  <c r="H64" i="36"/>
  <c r="I64" i="36"/>
  <c r="H65" i="36"/>
  <c r="I65" i="36"/>
  <c r="H68" i="36"/>
  <c r="I68" i="36"/>
  <c r="H69" i="36"/>
  <c r="I69" i="36"/>
  <c r="H71" i="36"/>
  <c r="I71" i="36"/>
  <c r="H72" i="36"/>
  <c r="I72" i="36"/>
  <c r="H73" i="36"/>
  <c r="I73" i="36"/>
  <c r="H74" i="36"/>
  <c r="I74" i="36"/>
  <c r="H75" i="36"/>
  <c r="I75" i="36"/>
  <c r="H76" i="36"/>
  <c r="I76" i="36"/>
  <c r="H77" i="36"/>
  <c r="I77" i="36"/>
  <c r="H8" i="24"/>
  <c r="I8" i="24"/>
  <c r="H11" i="24"/>
  <c r="I11" i="24"/>
  <c r="H10" i="24"/>
  <c r="I10" i="24"/>
  <c r="H12" i="24"/>
  <c r="I12" i="24"/>
  <c r="H5" i="24"/>
  <c r="I5" i="24"/>
  <c r="H21" i="24"/>
  <c r="I21" i="24"/>
  <c r="H68" i="24"/>
  <c r="I68" i="24"/>
  <c r="H79" i="24"/>
  <c r="I79" i="24"/>
  <c r="H96" i="24"/>
  <c r="I96" i="24"/>
  <c r="H97" i="24"/>
  <c r="I97" i="24"/>
  <c r="H98" i="24"/>
  <c r="I98" i="24"/>
  <c r="H70" i="24"/>
  <c r="I70" i="24"/>
  <c r="H74" i="24"/>
  <c r="I74" i="24"/>
  <c r="H82" i="24"/>
  <c r="I82" i="24"/>
  <c r="H94" i="24"/>
  <c r="I94" i="24"/>
  <c r="H6" i="24"/>
  <c r="I6" i="24"/>
  <c r="H7" i="24"/>
  <c r="I7" i="24"/>
  <c r="H9" i="24"/>
  <c r="I9" i="24"/>
  <c r="H13" i="24"/>
  <c r="I13" i="24"/>
  <c r="H14" i="24"/>
  <c r="I14" i="24"/>
  <c r="H17" i="24"/>
  <c r="I17" i="24"/>
  <c r="H18" i="24"/>
  <c r="I18" i="24"/>
  <c r="H19" i="24"/>
  <c r="I19" i="24"/>
  <c r="H20" i="24"/>
  <c r="I20" i="24"/>
  <c r="H22" i="24"/>
  <c r="I22" i="24"/>
  <c r="H23" i="24"/>
  <c r="I23" i="24"/>
  <c r="H24" i="24"/>
  <c r="I24" i="24"/>
  <c r="H25" i="24"/>
  <c r="I25" i="24"/>
  <c r="H29" i="24"/>
  <c r="I29" i="24"/>
  <c r="H30" i="24"/>
  <c r="I30" i="24"/>
  <c r="H32" i="24"/>
  <c r="I32" i="24"/>
  <c r="H33" i="24"/>
  <c r="I33" i="24"/>
  <c r="H34" i="24"/>
  <c r="I34" i="24"/>
  <c r="H36" i="24"/>
  <c r="I36" i="24"/>
  <c r="H37" i="24"/>
  <c r="I37" i="24"/>
  <c r="H38" i="24"/>
  <c r="I38" i="24"/>
  <c r="H39" i="24"/>
  <c r="I39" i="24"/>
  <c r="H40" i="24"/>
  <c r="I40" i="24"/>
  <c r="H42" i="24"/>
  <c r="I42" i="24"/>
  <c r="H43" i="24"/>
  <c r="I43" i="24"/>
  <c r="H45" i="24"/>
  <c r="I45" i="24"/>
  <c r="H46" i="24"/>
  <c r="I46" i="24"/>
  <c r="H47" i="24"/>
  <c r="I47" i="24"/>
  <c r="H48" i="24"/>
  <c r="I48" i="24"/>
  <c r="H51" i="24"/>
  <c r="I51" i="24"/>
  <c r="H52" i="24"/>
  <c r="I52" i="24"/>
  <c r="H53" i="24"/>
  <c r="I53" i="24"/>
  <c r="H55" i="24"/>
  <c r="I55" i="24"/>
  <c r="H56" i="24"/>
  <c r="I56" i="24"/>
  <c r="H57" i="24"/>
  <c r="I57" i="24"/>
  <c r="H58" i="24"/>
  <c r="I58" i="24"/>
  <c r="H59" i="24"/>
  <c r="I59" i="24"/>
  <c r="H60" i="24"/>
  <c r="I60" i="24"/>
  <c r="H62" i="24"/>
  <c r="I62" i="24"/>
  <c r="H63" i="24"/>
  <c r="I63" i="24"/>
  <c r="H64" i="24"/>
  <c r="I64" i="24"/>
  <c r="H73" i="24"/>
  <c r="I73" i="24"/>
  <c r="H77" i="24"/>
  <c r="I77" i="24"/>
  <c r="H78" i="24"/>
  <c r="I78" i="24"/>
  <c r="H80" i="24"/>
  <c r="I80" i="24"/>
  <c r="H81" i="24"/>
  <c r="I81" i="24"/>
  <c r="H87" i="24"/>
  <c r="I87" i="24"/>
  <c r="H88" i="24"/>
  <c r="I88" i="24"/>
  <c r="H89" i="24"/>
  <c r="I89" i="24"/>
  <c r="H90" i="24"/>
  <c r="I90" i="24"/>
  <c r="C158" i="1"/>
  <c r="C62" i="1"/>
  <c r="GH5" i="38"/>
  <c r="C163" i="1"/>
  <c r="JI5" i="38"/>
  <c r="H7" i="25"/>
  <c r="I7" i="25"/>
  <c r="H8" i="25"/>
  <c r="I8" i="25"/>
  <c r="H9" i="25"/>
  <c r="I9" i="25"/>
  <c r="H10" i="25"/>
  <c r="I10" i="25"/>
  <c r="H11" i="25"/>
  <c r="I11" i="25"/>
  <c r="H13" i="25"/>
  <c r="I13" i="25"/>
  <c r="H20" i="25"/>
  <c r="I20" i="25"/>
  <c r="H21" i="25"/>
  <c r="I21" i="25"/>
  <c r="H22" i="25"/>
  <c r="I22" i="25"/>
  <c r="H23" i="25"/>
  <c r="I23" i="25"/>
  <c r="H24" i="25"/>
  <c r="I24" i="25"/>
  <c r="H25" i="25"/>
  <c r="I25" i="25"/>
  <c r="H26" i="25"/>
  <c r="I26" i="25"/>
  <c r="H27" i="25"/>
  <c r="I27" i="25"/>
  <c r="H28" i="25"/>
  <c r="I28" i="25"/>
  <c r="H29" i="25"/>
  <c r="I29" i="25"/>
  <c r="H30" i="25"/>
  <c r="I30" i="25"/>
  <c r="H31" i="25"/>
  <c r="I31" i="25"/>
  <c r="H32" i="25"/>
  <c r="I32" i="25"/>
  <c r="H33" i="25"/>
  <c r="I33" i="25"/>
  <c r="H34" i="25"/>
  <c r="I34" i="25"/>
  <c r="H35" i="25"/>
  <c r="I35" i="25"/>
  <c r="H36" i="25"/>
  <c r="I36" i="25"/>
  <c r="H37" i="25"/>
  <c r="I37" i="25"/>
  <c r="H38" i="25"/>
  <c r="I38" i="25"/>
  <c r="H42" i="25"/>
  <c r="I42" i="25"/>
  <c r="H43" i="25"/>
  <c r="I43" i="25"/>
  <c r="H44" i="25"/>
  <c r="I44" i="25"/>
  <c r="H46" i="25"/>
  <c r="I46" i="25"/>
  <c r="H48" i="25"/>
  <c r="I48" i="25"/>
  <c r="H49" i="25"/>
  <c r="I49" i="25"/>
  <c r="H50" i="25"/>
  <c r="I50" i="25"/>
  <c r="H51" i="25"/>
  <c r="I51" i="25"/>
  <c r="H52" i="25"/>
  <c r="I52" i="25"/>
  <c r="H55" i="25"/>
  <c r="I55" i="25"/>
  <c r="H57" i="25"/>
  <c r="I57" i="25"/>
  <c r="H60" i="25"/>
  <c r="I60" i="25"/>
  <c r="H61" i="25"/>
  <c r="I61" i="25"/>
  <c r="H62" i="25"/>
  <c r="I62" i="25"/>
  <c r="H63" i="25"/>
  <c r="I63" i="25"/>
  <c r="H64" i="25"/>
  <c r="I64" i="25"/>
  <c r="H65" i="25"/>
  <c r="I65" i="25"/>
  <c r="H66" i="25"/>
  <c r="I66" i="25"/>
  <c r="H67" i="25"/>
  <c r="I67" i="25"/>
  <c r="H68" i="25"/>
  <c r="I68" i="25"/>
  <c r="H70" i="25"/>
  <c r="I70" i="25"/>
  <c r="H71" i="25"/>
  <c r="I71" i="25"/>
  <c r="H100" i="25"/>
  <c r="I100" i="25"/>
  <c r="H101" i="25"/>
  <c r="I101" i="25"/>
  <c r="H102" i="25"/>
  <c r="I102" i="25"/>
  <c r="H104" i="25"/>
  <c r="I104" i="25"/>
  <c r="H105" i="25"/>
  <c r="I105" i="25"/>
  <c r="H106" i="25"/>
  <c r="I106" i="25"/>
  <c r="H108" i="25"/>
  <c r="I108" i="25"/>
  <c r="H110" i="25"/>
  <c r="I110" i="25"/>
  <c r="H115" i="25"/>
  <c r="I115" i="25"/>
  <c r="H116" i="25"/>
  <c r="I116" i="25"/>
  <c r="H117" i="25"/>
  <c r="I117" i="25"/>
  <c r="H118" i="25"/>
  <c r="I118" i="25"/>
  <c r="H119" i="25"/>
  <c r="I119" i="25"/>
  <c r="H125" i="25"/>
  <c r="I125" i="25"/>
  <c r="H126" i="25"/>
  <c r="I126" i="25"/>
  <c r="H127" i="25"/>
  <c r="I127" i="25"/>
  <c r="H128" i="25"/>
  <c r="I128" i="25"/>
  <c r="H129" i="25"/>
  <c r="I129" i="25"/>
  <c r="H130" i="25"/>
  <c r="I130" i="25"/>
  <c r="H131" i="25"/>
  <c r="I131" i="25"/>
  <c r="H132" i="25"/>
  <c r="I132" i="25"/>
  <c r="H133" i="25"/>
  <c r="I133" i="25"/>
  <c r="H134" i="25"/>
  <c r="I134" i="25"/>
  <c r="H136" i="25"/>
  <c r="I136" i="25"/>
  <c r="H137" i="25"/>
  <c r="I137" i="25"/>
  <c r="H138" i="25"/>
  <c r="I138" i="25"/>
  <c r="H139" i="25"/>
  <c r="I139" i="25"/>
  <c r="H140" i="25"/>
  <c r="I140" i="25"/>
  <c r="H143" i="25"/>
  <c r="I143" i="25"/>
  <c r="H144" i="25"/>
  <c r="I144" i="25"/>
  <c r="H145" i="25"/>
  <c r="I145" i="25"/>
  <c r="H146" i="25"/>
  <c r="I146" i="25"/>
  <c r="H147" i="25"/>
  <c r="I147" i="25"/>
  <c r="H148" i="25"/>
  <c r="I148" i="25"/>
  <c r="H153" i="25"/>
  <c r="I153" i="25"/>
  <c r="H154" i="25"/>
  <c r="I154" i="25"/>
  <c r="H155" i="25"/>
  <c r="I155" i="25"/>
  <c r="H156" i="25"/>
  <c r="I156" i="25"/>
  <c r="H157" i="25"/>
  <c r="I157" i="25"/>
  <c r="H158" i="25"/>
  <c r="I158" i="25"/>
  <c r="H159" i="25"/>
  <c r="I159" i="25"/>
  <c r="H160" i="25"/>
  <c r="I160" i="25"/>
  <c r="H210" i="8"/>
  <c r="I210" i="8"/>
  <c r="H211" i="8"/>
  <c r="I211" i="8"/>
  <c r="H212" i="8"/>
  <c r="I212" i="8"/>
  <c r="H213" i="8"/>
  <c r="I213" i="8"/>
  <c r="H214" i="8"/>
  <c r="I214" i="8"/>
  <c r="H216" i="8"/>
  <c r="I216" i="8"/>
  <c r="H217" i="8"/>
  <c r="I217" i="8"/>
  <c r="H218" i="8"/>
  <c r="I218" i="8"/>
  <c r="H219" i="8"/>
  <c r="I219" i="8"/>
  <c r="H220" i="8"/>
  <c r="I220" i="8"/>
  <c r="H221" i="8"/>
  <c r="I221" i="8"/>
  <c r="H225" i="8"/>
  <c r="I225" i="8"/>
  <c r="H226" i="8"/>
  <c r="I226" i="8"/>
  <c r="H227" i="8"/>
  <c r="I227" i="8"/>
  <c r="H228" i="8"/>
  <c r="I228" i="8"/>
  <c r="H229" i="8"/>
  <c r="I229" i="8"/>
  <c r="H231" i="8"/>
  <c r="I231" i="8"/>
  <c r="H232" i="8"/>
  <c r="I232" i="8"/>
  <c r="H233" i="8"/>
  <c r="I233" i="8"/>
  <c r="H235" i="8"/>
  <c r="I235" i="8"/>
  <c r="H239" i="8"/>
  <c r="I239" i="8"/>
  <c r="H240" i="8"/>
  <c r="I240" i="8"/>
  <c r="H241" i="8"/>
  <c r="I241" i="8"/>
  <c r="H242" i="8"/>
  <c r="I242" i="8"/>
  <c r="H243" i="8"/>
  <c r="I243" i="8"/>
  <c r="H6" i="35"/>
  <c r="I6" i="35"/>
  <c r="H7" i="35"/>
  <c r="I7" i="35"/>
  <c r="H8" i="35"/>
  <c r="I8" i="35"/>
  <c r="H9" i="35"/>
  <c r="I9" i="35"/>
  <c r="H10" i="35"/>
  <c r="I10" i="35"/>
  <c r="H11" i="35"/>
  <c r="I11" i="35"/>
  <c r="H12" i="35"/>
  <c r="I12" i="35"/>
  <c r="H15" i="35"/>
  <c r="I15" i="35"/>
  <c r="H16" i="35"/>
  <c r="I16" i="35"/>
  <c r="H17" i="35"/>
  <c r="I17" i="35"/>
  <c r="H13" i="35"/>
  <c r="I13" i="35"/>
  <c r="H20" i="35"/>
  <c r="I20" i="35"/>
  <c r="H22" i="35"/>
  <c r="I22" i="35"/>
  <c r="H24" i="35"/>
  <c r="I24" i="35"/>
  <c r="H25" i="35"/>
  <c r="I25" i="35"/>
  <c r="H26" i="35"/>
  <c r="I26" i="35"/>
  <c r="H27" i="35"/>
  <c r="I27" i="35"/>
  <c r="H28" i="35"/>
  <c r="I28" i="35"/>
  <c r="H29" i="35"/>
  <c r="I29" i="35"/>
  <c r="H30" i="35"/>
  <c r="I30" i="35"/>
  <c r="H31" i="35"/>
  <c r="I31" i="35"/>
  <c r="H32" i="35"/>
  <c r="I32" i="35"/>
  <c r="H33" i="35"/>
  <c r="I33" i="35"/>
  <c r="H34" i="35"/>
  <c r="I34" i="35"/>
  <c r="C180" i="1"/>
  <c r="JV5" i="38"/>
  <c r="H37" i="35"/>
  <c r="I37" i="35"/>
  <c r="H39" i="35"/>
  <c r="I39" i="35"/>
  <c r="H45" i="35"/>
  <c r="I45" i="35"/>
  <c r="H46" i="35"/>
  <c r="I46" i="35"/>
  <c r="H47" i="35"/>
  <c r="I47" i="35"/>
  <c r="H48" i="35"/>
  <c r="I48" i="35"/>
  <c r="H49" i="35"/>
  <c r="I49" i="35"/>
  <c r="H50" i="35"/>
  <c r="I50" i="35"/>
  <c r="C181" i="1"/>
  <c r="JW5" i="38"/>
  <c r="H5" i="5"/>
  <c r="I5" i="5"/>
  <c r="H6" i="5"/>
  <c r="I6" i="5"/>
  <c r="H7" i="5"/>
  <c r="I7" i="5"/>
  <c r="H8" i="5"/>
  <c r="I8" i="5"/>
  <c r="H9" i="5"/>
  <c r="I9" i="5"/>
  <c r="H10" i="5"/>
  <c r="I10" i="5"/>
  <c r="H12" i="5"/>
  <c r="I12" i="5"/>
  <c r="H18" i="5"/>
  <c r="I18" i="5"/>
  <c r="H19" i="5"/>
  <c r="I19" i="5"/>
  <c r="H20" i="5"/>
  <c r="I20" i="5"/>
  <c r="H21" i="5"/>
  <c r="I21" i="5"/>
  <c r="H22" i="5"/>
  <c r="I22" i="5"/>
  <c r="H23" i="5"/>
  <c r="I23" i="5"/>
  <c r="H27" i="5"/>
  <c r="I27" i="5"/>
  <c r="H28" i="5"/>
  <c r="I28" i="5"/>
  <c r="H34" i="5"/>
  <c r="I34" i="5"/>
  <c r="H36" i="5"/>
  <c r="I36" i="5"/>
  <c r="H38" i="5"/>
  <c r="I38" i="5"/>
  <c r="H39" i="5"/>
  <c r="I39" i="5"/>
  <c r="H40" i="5"/>
  <c r="I40" i="5"/>
  <c r="H44" i="5"/>
  <c r="I44" i="5"/>
  <c r="H45" i="5"/>
  <c r="I45" i="5"/>
  <c r="H48" i="5"/>
  <c r="I48" i="5"/>
  <c r="H53" i="5"/>
  <c r="I53" i="5"/>
  <c r="H49" i="5"/>
  <c r="I49" i="5"/>
  <c r="H50" i="5"/>
  <c r="I50" i="5"/>
  <c r="H51" i="5"/>
  <c r="I51" i="5"/>
  <c r="H55" i="5"/>
  <c r="I55" i="5"/>
  <c r="H56" i="5"/>
  <c r="I56" i="5"/>
  <c r="C139" i="1"/>
  <c r="IO5" i="38"/>
  <c r="C91" i="1"/>
  <c r="H5" i="20"/>
  <c r="I5" i="20"/>
  <c r="H6" i="20"/>
  <c r="I6" i="20"/>
  <c r="H7" i="20"/>
  <c r="I7" i="20"/>
  <c r="H8" i="20"/>
  <c r="I8" i="20"/>
  <c r="H14" i="20"/>
  <c r="I14" i="20"/>
  <c r="H10" i="20"/>
  <c r="I10" i="20"/>
  <c r="H12" i="20"/>
  <c r="I12" i="20"/>
  <c r="H16" i="20"/>
  <c r="I16" i="20"/>
  <c r="H17" i="20"/>
  <c r="I17" i="20"/>
  <c r="H18" i="20"/>
  <c r="I18" i="20"/>
  <c r="H20" i="20"/>
  <c r="I20" i="20"/>
  <c r="C98" i="1"/>
  <c r="HJ5" i="38"/>
  <c r="I24" i="20"/>
  <c r="H25" i="20"/>
  <c r="I25" i="20"/>
  <c r="H26" i="20"/>
  <c r="I26" i="20"/>
  <c r="H27" i="20"/>
  <c r="I27" i="20"/>
  <c r="H29" i="20"/>
  <c r="I29" i="20"/>
  <c r="H30" i="20"/>
  <c r="I30" i="20"/>
  <c r="H31" i="20"/>
  <c r="I31" i="20"/>
  <c r="H32" i="20"/>
  <c r="I32" i="20"/>
  <c r="H33" i="20"/>
  <c r="I33" i="20"/>
  <c r="H34" i="20"/>
  <c r="I34" i="20"/>
  <c r="H35" i="20"/>
  <c r="I35" i="20"/>
  <c r="H36" i="20"/>
  <c r="I36" i="20"/>
  <c r="H40" i="20"/>
  <c r="I40" i="20"/>
  <c r="H41" i="20"/>
  <c r="I41" i="20"/>
  <c r="H42" i="20"/>
  <c r="I42" i="20"/>
  <c r="H44" i="20"/>
  <c r="I44" i="20"/>
  <c r="H45" i="20"/>
  <c r="I45" i="20"/>
  <c r="H46" i="20"/>
  <c r="I46" i="20"/>
  <c r="H47" i="20"/>
  <c r="I47" i="20"/>
  <c r="H51" i="20"/>
  <c r="I51" i="20"/>
  <c r="H54" i="20"/>
  <c r="I54" i="20"/>
  <c r="H69" i="20"/>
  <c r="I69" i="20"/>
  <c r="I61" i="20"/>
  <c r="H56" i="20"/>
  <c r="I56" i="20"/>
  <c r="H57" i="20"/>
  <c r="I57" i="20"/>
  <c r="H58" i="20"/>
  <c r="I58" i="20"/>
  <c r="H59" i="20"/>
  <c r="I59" i="20"/>
  <c r="H60" i="20"/>
  <c r="I60" i="20"/>
  <c r="H63" i="20"/>
  <c r="I63" i="20"/>
  <c r="H65" i="20"/>
  <c r="I65" i="20"/>
  <c r="H67" i="20"/>
  <c r="I67" i="20"/>
  <c r="H68" i="20"/>
  <c r="I68" i="20"/>
  <c r="H71" i="20"/>
  <c r="I71" i="20"/>
  <c r="C101" i="1"/>
  <c r="HM5" i="38"/>
  <c r="C105" i="1"/>
  <c r="HO5" i="38"/>
  <c r="C108" i="1"/>
  <c r="HR5" i="38"/>
  <c r="H156" i="18"/>
  <c r="I156" i="18"/>
  <c r="H157" i="18"/>
  <c r="I157" i="18"/>
  <c r="H158" i="18"/>
  <c r="I158" i="18"/>
  <c r="H161" i="18"/>
  <c r="I161" i="18"/>
  <c r="H162" i="18"/>
  <c r="I162" i="18"/>
  <c r="H163" i="18"/>
  <c r="I163" i="18"/>
  <c r="H5" i="18"/>
  <c r="I5" i="18"/>
  <c r="H8" i="18"/>
  <c r="I8" i="18"/>
  <c r="H10" i="18"/>
  <c r="I10" i="18"/>
  <c r="H11" i="18"/>
  <c r="I11" i="18"/>
  <c r="H12" i="18"/>
  <c r="I12" i="18"/>
  <c r="H13" i="18"/>
  <c r="I13" i="18"/>
  <c r="H15" i="18"/>
  <c r="I15" i="18"/>
  <c r="H6" i="34"/>
  <c r="I6" i="34"/>
  <c r="H37" i="34"/>
  <c r="I37" i="34"/>
  <c r="H41" i="34"/>
  <c r="I41" i="34"/>
  <c r="H53" i="34"/>
  <c r="I53" i="34"/>
  <c r="H55" i="34"/>
  <c r="I55" i="34"/>
  <c r="H68" i="34"/>
  <c r="I68" i="34"/>
  <c r="H70" i="34"/>
  <c r="I70" i="34"/>
  <c r="H7" i="34"/>
  <c r="I7" i="34"/>
  <c r="H8" i="34"/>
  <c r="I8" i="34"/>
  <c r="H9" i="34"/>
  <c r="I9" i="34"/>
  <c r="H10" i="34"/>
  <c r="I10" i="34"/>
  <c r="H11" i="34"/>
  <c r="I11" i="34"/>
  <c r="H13" i="34"/>
  <c r="I13" i="34"/>
  <c r="H14" i="34"/>
  <c r="I14" i="34"/>
  <c r="H15" i="34"/>
  <c r="I15" i="34"/>
  <c r="H16" i="34"/>
  <c r="I16" i="34"/>
  <c r="H17" i="34"/>
  <c r="I17" i="34"/>
  <c r="H22" i="34"/>
  <c r="I22" i="34"/>
  <c r="H23" i="34"/>
  <c r="I23" i="34"/>
  <c r="H24" i="34"/>
  <c r="I24" i="34"/>
  <c r="H25" i="34"/>
  <c r="I25" i="34"/>
  <c r="H26" i="34"/>
  <c r="I26" i="34"/>
  <c r="H27" i="34"/>
  <c r="I27" i="34"/>
  <c r="H28" i="34"/>
  <c r="I28" i="34"/>
  <c r="H29" i="34"/>
  <c r="I29" i="34"/>
  <c r="H30" i="34"/>
  <c r="I30" i="34"/>
  <c r="H32" i="34"/>
  <c r="I32" i="34"/>
  <c r="H40" i="34"/>
  <c r="I40" i="34"/>
  <c r="H44" i="34"/>
  <c r="I44" i="34"/>
  <c r="H45" i="34"/>
  <c r="I45" i="34"/>
  <c r="H46" i="34"/>
  <c r="I46" i="34"/>
  <c r="H47" i="34"/>
  <c r="I47" i="34"/>
  <c r="H48" i="34"/>
  <c r="I48" i="34"/>
  <c r="H54" i="34"/>
  <c r="I54" i="34"/>
  <c r="H58" i="34"/>
  <c r="I58" i="34"/>
  <c r="H59" i="34"/>
  <c r="I59" i="34"/>
  <c r="H60" i="34"/>
  <c r="I60" i="34"/>
  <c r="H61" i="34"/>
  <c r="I61" i="34"/>
  <c r="H62" i="34"/>
  <c r="I62" i="34"/>
  <c r="H67" i="34"/>
  <c r="I67" i="34"/>
  <c r="H69" i="34"/>
  <c r="I69" i="34"/>
  <c r="H73" i="34"/>
  <c r="I73" i="34"/>
  <c r="H74" i="34"/>
  <c r="I74" i="34"/>
  <c r="H75" i="34"/>
  <c r="I75" i="34"/>
  <c r="H76" i="34"/>
  <c r="I76" i="34"/>
  <c r="H77" i="34"/>
  <c r="I77" i="34"/>
  <c r="I12" i="34"/>
  <c r="C121" i="1"/>
  <c r="C58" i="1"/>
  <c r="GD5" i="38"/>
  <c r="C123" i="1"/>
  <c r="IC5" i="38"/>
  <c r="C175" i="1"/>
  <c r="JS5" i="38"/>
  <c r="C174" i="1"/>
  <c r="JR5" i="38"/>
  <c r="C170" i="1"/>
  <c r="JN5" i="38"/>
  <c r="C164" i="1"/>
  <c r="JJ5" i="38"/>
  <c r="C160" i="1"/>
  <c r="JF5" i="38"/>
  <c r="C130" i="1"/>
  <c r="IH5" i="38"/>
  <c r="C124" i="1"/>
  <c r="ID5" i="38"/>
  <c r="C107" i="1"/>
  <c r="HQ5" i="38"/>
  <c r="C104" i="1"/>
  <c r="C95" i="1"/>
  <c r="C93" i="1"/>
  <c r="HG5" i="38"/>
  <c r="H21" i="32"/>
  <c r="I21" i="32"/>
  <c r="H22" i="32"/>
  <c r="I22" i="32"/>
  <c r="H23" i="32"/>
  <c r="I23" i="32"/>
  <c r="H24" i="32"/>
  <c r="I24" i="32"/>
  <c r="H25" i="32"/>
  <c r="I25" i="32"/>
  <c r="H26" i="32"/>
  <c r="I26" i="32"/>
  <c r="H27" i="32"/>
  <c r="I27" i="32"/>
  <c r="H28" i="32"/>
  <c r="I28" i="32"/>
  <c r="C82" i="1"/>
  <c r="GX5" i="38"/>
  <c r="H7" i="32"/>
  <c r="I7" i="32"/>
  <c r="H10" i="32"/>
  <c r="I10" i="32"/>
  <c r="H11" i="32"/>
  <c r="I11" i="32"/>
  <c r="H12" i="32"/>
  <c r="I12" i="32"/>
  <c r="H13" i="32"/>
  <c r="I13" i="32"/>
  <c r="H14" i="32"/>
  <c r="I14" i="32"/>
  <c r="H15" i="32"/>
  <c r="I15" i="32"/>
  <c r="H16" i="32"/>
  <c r="I16" i="32"/>
  <c r="H17" i="32"/>
  <c r="I17" i="32"/>
  <c r="H33" i="32"/>
  <c r="I33" i="32"/>
  <c r="H34" i="32"/>
  <c r="I34" i="32"/>
  <c r="H35" i="32"/>
  <c r="I35" i="32"/>
  <c r="H36" i="32"/>
  <c r="I36" i="32"/>
  <c r="H37" i="32"/>
  <c r="I37" i="32"/>
  <c r="H38" i="32"/>
  <c r="I38" i="32"/>
  <c r="H39" i="32"/>
  <c r="I39" i="32"/>
  <c r="H40" i="32"/>
  <c r="I40" i="32"/>
  <c r="H41" i="32"/>
  <c r="I41" i="32"/>
  <c r="H42" i="32"/>
  <c r="I42" i="32"/>
  <c r="H45" i="32"/>
  <c r="I45" i="32"/>
  <c r="H47" i="32"/>
  <c r="I47" i="32"/>
  <c r="H48" i="32"/>
  <c r="I48" i="32"/>
  <c r="H49" i="32"/>
  <c r="I49" i="32"/>
  <c r="H50" i="32"/>
  <c r="I50" i="32"/>
  <c r="H51" i="32"/>
  <c r="I51" i="32"/>
  <c r="H52" i="32"/>
  <c r="I52" i="32"/>
  <c r="I55" i="32"/>
  <c r="H56" i="32"/>
  <c r="I56" i="32"/>
  <c r="H60" i="32"/>
  <c r="I60" i="32"/>
  <c r="H61" i="32"/>
  <c r="I61" i="32"/>
  <c r="H62" i="32"/>
  <c r="I62" i="32"/>
  <c r="H63" i="32"/>
  <c r="I63" i="32"/>
  <c r="H76" i="32"/>
  <c r="I76" i="32"/>
  <c r="H64" i="32"/>
  <c r="I64" i="32"/>
  <c r="H68" i="32"/>
  <c r="I68" i="32"/>
  <c r="H74" i="32"/>
  <c r="I74" i="32"/>
  <c r="C80" i="1"/>
  <c r="C53" i="1"/>
  <c r="FY5" i="38"/>
  <c r="C86" i="1"/>
  <c r="HB5" i="38"/>
  <c r="C69" i="1"/>
  <c r="GM5" i="38"/>
  <c r="C81" i="1"/>
  <c r="GW5" i="38"/>
  <c r="C89" i="1"/>
  <c r="C90" i="1"/>
  <c r="HD5" i="38"/>
  <c r="C92" i="1"/>
  <c r="C94" i="1"/>
  <c r="HH5" i="38"/>
  <c r="C99" i="1"/>
  <c r="HK5" i="38"/>
  <c r="C109" i="1"/>
  <c r="HS5" i="38"/>
  <c r="C154" i="1"/>
  <c r="JB5" i="38"/>
  <c r="C114" i="1"/>
  <c r="HV5" i="38"/>
  <c r="C129" i="1"/>
  <c r="IG5" i="38"/>
  <c r="C133" i="1"/>
  <c r="IK5" i="38"/>
  <c r="C136" i="1"/>
  <c r="IL5" i="38"/>
  <c r="C169" i="1"/>
  <c r="JM5" i="38"/>
  <c r="AH5" i="38"/>
  <c r="AG5" i="38"/>
  <c r="AF5" i="38"/>
  <c r="AE5" i="38"/>
  <c r="AD5" i="38"/>
  <c r="AC5" i="38"/>
  <c r="D3" i="2"/>
  <c r="VO5" i="38"/>
  <c r="VN5" i="38"/>
  <c r="VJ5" i="38"/>
  <c r="VK5" i="38"/>
  <c r="VL5" i="38"/>
  <c r="VM5" i="38"/>
  <c r="VI5" i="38"/>
  <c r="VF5" i="38"/>
  <c r="VG5" i="38"/>
  <c r="VH5" i="38"/>
  <c r="VE5" i="38"/>
  <c r="VD5" i="38"/>
  <c r="VC5" i="38"/>
  <c r="VB5" i="38"/>
  <c r="VA5" i="38"/>
  <c r="UZ5" i="38"/>
  <c r="UY5" i="38"/>
  <c r="UX5" i="38"/>
  <c r="UW5" i="38"/>
  <c r="UV5" i="38"/>
  <c r="UT5" i="38"/>
  <c r="UM5" i="38"/>
  <c r="UN5" i="38"/>
  <c r="UO5" i="38"/>
  <c r="UP5" i="38"/>
  <c r="UQ5" i="38"/>
  <c r="UR5" i="38"/>
  <c r="US5" i="38"/>
  <c r="UL5" i="38"/>
  <c r="UK5" i="38"/>
  <c r="UI5" i="38"/>
  <c r="UJ5" i="38"/>
  <c r="UH5" i="38"/>
  <c r="UG5" i="38"/>
  <c r="UD5" i="38"/>
  <c r="UE5" i="38"/>
  <c r="UF5" i="38"/>
  <c r="UC5" i="38"/>
  <c r="UB5" i="38"/>
  <c r="UA5" i="38"/>
  <c r="TZ5" i="38"/>
  <c r="TY5" i="38"/>
  <c r="TX5" i="38"/>
  <c r="TW5" i="38"/>
  <c r="TV5" i="38"/>
  <c r="TU5" i="38"/>
  <c r="TL5" i="38"/>
  <c r="TM5" i="38"/>
  <c r="TN5" i="38"/>
  <c r="TO5" i="38"/>
  <c r="TP5" i="38"/>
  <c r="TQ5" i="38"/>
  <c r="TR5" i="38"/>
  <c r="TS5" i="38"/>
  <c r="TK5" i="38"/>
  <c r="TJ5" i="38"/>
  <c r="TI5" i="38"/>
  <c r="TH5" i="38"/>
  <c r="TG5" i="38"/>
  <c r="TF5" i="38"/>
  <c r="TE5" i="38"/>
  <c r="TD5" i="38"/>
  <c r="TC5" i="38"/>
  <c r="TB5" i="38"/>
  <c r="TA5" i="38"/>
  <c r="SZ5" i="38"/>
  <c r="SY5" i="38"/>
  <c r="SX5" i="38"/>
  <c r="SW5" i="38"/>
  <c r="SV5" i="38"/>
  <c r="SU5" i="38"/>
  <c r="ST5" i="38"/>
  <c r="SS5" i="38"/>
  <c r="SR5" i="38"/>
  <c r="SQ5" i="38"/>
  <c r="SP5" i="38"/>
  <c r="SO5" i="38"/>
  <c r="SN5" i="38"/>
  <c r="SM5" i="38"/>
  <c r="SL5" i="38"/>
  <c r="SK5" i="38"/>
  <c r="SI5" i="38"/>
  <c r="SH5" i="38"/>
  <c r="SG5" i="38"/>
  <c r="SF5" i="38"/>
  <c r="SE5" i="38"/>
  <c r="RW5" i="38"/>
  <c r="RX5" i="38"/>
  <c r="RY5" i="38"/>
  <c r="RZ5" i="38"/>
  <c r="SA5" i="38"/>
  <c r="SB5" i="38"/>
  <c r="SC5" i="38"/>
  <c r="SD5" i="38"/>
  <c r="RV5" i="38"/>
  <c r="RU5" i="38"/>
  <c r="RT5" i="38"/>
  <c r="RS5" i="38"/>
  <c r="RR5" i="38"/>
  <c r="RN5" i="38"/>
  <c r="RO5" i="38"/>
  <c r="RP5" i="38"/>
  <c r="RQ5" i="38"/>
  <c r="RM5" i="38"/>
  <c r="RC5" i="38"/>
  <c r="RD5" i="38"/>
  <c r="RE5" i="38"/>
  <c r="RF5" i="38"/>
  <c r="RG5" i="38"/>
  <c r="RH5" i="38"/>
  <c r="RI5" i="38"/>
  <c r="RJ5" i="38"/>
  <c r="RK5" i="38"/>
  <c r="RL5" i="38"/>
  <c r="RB5" i="38"/>
  <c r="QS5" i="38"/>
  <c r="QT5" i="38"/>
  <c r="QU5" i="38"/>
  <c r="QV5" i="38"/>
  <c r="QW5" i="38"/>
  <c r="QX5" i="38"/>
  <c r="QY5" i="38"/>
  <c r="QZ5" i="38"/>
  <c r="RA5" i="38"/>
  <c r="QR5" i="38"/>
  <c r="QK5" i="38"/>
  <c r="QL5" i="38"/>
  <c r="QM5" i="38"/>
  <c r="QN5" i="38"/>
  <c r="QO5" i="38"/>
  <c r="QP5" i="38"/>
  <c r="QQ5" i="38"/>
  <c r="QJ5" i="38"/>
  <c r="QC5" i="38"/>
  <c r="QD5" i="38"/>
  <c r="QE5" i="38"/>
  <c r="QF5" i="38"/>
  <c r="QG5" i="38"/>
  <c r="QH5" i="38"/>
  <c r="QI5" i="38"/>
  <c r="QB5" i="38"/>
  <c r="QA5" i="38"/>
  <c r="PZ5" i="38"/>
  <c r="PW5" i="38"/>
  <c r="PX5" i="38"/>
  <c r="PY5" i="38"/>
  <c r="PV5" i="38"/>
  <c r="PS5" i="38"/>
  <c r="PT5" i="38"/>
  <c r="PU5" i="38"/>
  <c r="PR5" i="38"/>
  <c r="PO5" i="38"/>
  <c r="PP5" i="38"/>
  <c r="PQ5" i="38"/>
  <c r="PN5" i="38"/>
  <c r="PK5" i="38"/>
  <c r="PL5" i="38"/>
  <c r="PM5" i="38"/>
  <c r="PJ5" i="38"/>
  <c r="PI5" i="38"/>
  <c r="PH5" i="38"/>
  <c r="PG5" i="38"/>
  <c r="E150" i="27"/>
  <c r="F151" i="27"/>
  <c r="E154" i="27"/>
  <c r="E155" i="27"/>
  <c r="E156" i="27"/>
  <c r="F156" i="27"/>
  <c r="E157" i="27"/>
  <c r="E129" i="27"/>
  <c r="E136" i="27"/>
  <c r="E137" i="27"/>
  <c r="E138" i="27"/>
  <c r="E139" i="27"/>
  <c r="E140" i="27"/>
  <c r="E141" i="27"/>
  <c r="E142" i="27"/>
  <c r="E144" i="27"/>
  <c r="E145" i="27"/>
  <c r="E146" i="27"/>
  <c r="E147" i="27"/>
  <c r="E148" i="27"/>
  <c r="E135" i="27"/>
  <c r="F135" i="27"/>
  <c r="F122" i="27"/>
  <c r="F124" i="27"/>
  <c r="F127" i="27"/>
  <c r="C110" i="27"/>
  <c r="NT5" i="38"/>
  <c r="C111" i="27"/>
  <c r="C112" i="27"/>
  <c r="NV5" i="38"/>
  <c r="C113" i="27"/>
  <c r="C114" i="27"/>
  <c r="NX5" i="38"/>
  <c r="C115" i="27"/>
  <c r="C102" i="27"/>
  <c r="NM5" i="38"/>
  <c r="C103" i="27"/>
  <c r="C104" i="27"/>
  <c r="NO5" i="38"/>
  <c r="C105" i="27"/>
  <c r="C106" i="27"/>
  <c r="C107" i="27"/>
  <c r="C109" i="27"/>
  <c r="NS5" i="38"/>
  <c r="E109" i="27"/>
  <c r="F109" i="27"/>
  <c r="C91" i="27"/>
  <c r="C92" i="27"/>
  <c r="ND5" i="38"/>
  <c r="C93" i="27"/>
  <c r="C94" i="27"/>
  <c r="NF5" i="38"/>
  <c r="C95" i="27"/>
  <c r="C96" i="27"/>
  <c r="NH5" i="38"/>
  <c r="C97" i="27"/>
  <c r="C98" i="27"/>
  <c r="NJ5" i="38"/>
  <c r="C99" i="27"/>
  <c r="C101" i="27"/>
  <c r="NL5" i="38"/>
  <c r="E83" i="27"/>
  <c r="F83" i="27"/>
  <c r="E84" i="27"/>
  <c r="E85" i="27"/>
  <c r="E86" i="27"/>
  <c r="E87" i="27"/>
  <c r="F87" i="27"/>
  <c r="E88" i="27"/>
  <c r="C90" i="27"/>
  <c r="NB5" i="38"/>
  <c r="E78" i="27"/>
  <c r="F78" i="27"/>
  <c r="E80" i="27"/>
  <c r="E81" i="27"/>
  <c r="E82" i="27"/>
  <c r="E77" i="27"/>
  <c r="F77" i="27"/>
  <c r="E68" i="27"/>
  <c r="E69" i="27"/>
  <c r="F69" i="27"/>
  <c r="E70" i="27"/>
  <c r="E71" i="27"/>
  <c r="F71" i="27"/>
  <c r="E72" i="27"/>
  <c r="E73" i="27"/>
  <c r="F73" i="27"/>
  <c r="E74" i="27"/>
  <c r="E75" i="27"/>
  <c r="F75" i="27"/>
  <c r="E76" i="27"/>
  <c r="E56" i="27"/>
  <c r="F56" i="27"/>
  <c r="E57" i="27"/>
  <c r="E58" i="27"/>
  <c r="F58" i="27"/>
  <c r="E59" i="27"/>
  <c r="E60" i="27"/>
  <c r="F60" i="27"/>
  <c r="E61" i="27"/>
  <c r="F62" i="27"/>
  <c r="E63" i="27"/>
  <c r="E64" i="27"/>
  <c r="F64" i="27"/>
  <c r="E65" i="27"/>
  <c r="E67" i="27"/>
  <c r="F67" i="27"/>
  <c r="E45" i="27"/>
  <c r="E46" i="27"/>
  <c r="F46" i="27"/>
  <c r="E47" i="27"/>
  <c r="E48" i="27"/>
  <c r="F48" i="27"/>
  <c r="E49" i="27"/>
  <c r="E50" i="27"/>
  <c r="F50" i="27"/>
  <c r="E51" i="27"/>
  <c r="E52" i="27"/>
  <c r="F52" i="27"/>
  <c r="E54" i="27"/>
  <c r="F32" i="27"/>
  <c r="E34" i="27"/>
  <c r="F34" i="27"/>
  <c r="E36" i="27"/>
  <c r="E37" i="27"/>
  <c r="E38" i="27"/>
  <c r="E39" i="27"/>
  <c r="E40" i="27"/>
  <c r="E41" i="27"/>
  <c r="E42" i="27"/>
  <c r="E44" i="27"/>
  <c r="F44" i="27"/>
  <c r="E21" i="27"/>
  <c r="E22" i="27"/>
  <c r="E23" i="27"/>
  <c r="E24" i="27"/>
  <c r="F24" i="27"/>
  <c r="E25" i="27"/>
  <c r="E26" i="27"/>
  <c r="E27" i="27"/>
  <c r="E28" i="27"/>
  <c r="F28" i="27"/>
  <c r="E29" i="27"/>
  <c r="E30" i="27"/>
  <c r="E31" i="27"/>
  <c r="E35" i="27"/>
  <c r="F35" i="27"/>
  <c r="E15" i="27"/>
  <c r="E8" i="27"/>
  <c r="C9" i="27"/>
  <c r="KE5" i="38"/>
  <c r="E10" i="27"/>
  <c r="E11" i="27"/>
  <c r="E12" i="27"/>
  <c r="F12" i="27"/>
  <c r="E14" i="27"/>
  <c r="E16" i="27"/>
  <c r="E17" i="27"/>
  <c r="F17" i="27"/>
  <c r="E18" i="27"/>
  <c r="E19" i="27"/>
  <c r="F19" i="27"/>
  <c r="E20" i="27"/>
  <c r="E5" i="27"/>
  <c r="H6" i="9"/>
  <c r="I6" i="9"/>
  <c r="H7" i="9"/>
  <c r="I7" i="9"/>
  <c r="H8" i="9"/>
  <c r="I8" i="9"/>
  <c r="H9" i="9"/>
  <c r="I9" i="9"/>
  <c r="H10" i="9"/>
  <c r="I10" i="9"/>
  <c r="H11" i="9"/>
  <c r="I11" i="9"/>
  <c r="H12" i="9"/>
  <c r="I12" i="9"/>
  <c r="H13" i="9"/>
  <c r="I13" i="9"/>
  <c r="H14" i="9"/>
  <c r="I14" i="9"/>
  <c r="H17" i="9"/>
  <c r="I17" i="9"/>
  <c r="H21" i="9"/>
  <c r="I21" i="9"/>
  <c r="H22" i="9"/>
  <c r="I22" i="9"/>
  <c r="H23" i="9"/>
  <c r="I23" i="9"/>
  <c r="H24" i="9"/>
  <c r="I24" i="9"/>
  <c r="H25" i="9"/>
  <c r="I25" i="9"/>
  <c r="H26" i="9"/>
  <c r="I26" i="9"/>
  <c r="H31" i="9"/>
  <c r="I31" i="9"/>
  <c r="H33" i="9"/>
  <c r="I33" i="9"/>
  <c r="H34" i="9"/>
  <c r="I34" i="9"/>
  <c r="H35" i="9"/>
  <c r="I35" i="9"/>
  <c r="H36" i="9"/>
  <c r="I36" i="9"/>
  <c r="H37" i="9"/>
  <c r="I37" i="9"/>
  <c r="H38" i="9"/>
  <c r="I38" i="9"/>
  <c r="H42" i="9"/>
  <c r="I42" i="9"/>
  <c r="H43" i="9"/>
  <c r="I43" i="9"/>
  <c r="H44" i="9"/>
  <c r="I44" i="9"/>
  <c r="H45" i="9"/>
  <c r="I45" i="9"/>
  <c r="H46" i="9"/>
  <c r="I46" i="9"/>
  <c r="H53" i="8"/>
  <c r="I53" i="8"/>
  <c r="H62" i="8"/>
  <c r="I62" i="8"/>
  <c r="H69" i="8"/>
  <c r="I69" i="8"/>
  <c r="H84" i="8"/>
  <c r="I84" i="8"/>
  <c r="H181" i="8"/>
  <c r="I181" i="8"/>
  <c r="H188" i="8"/>
  <c r="I188" i="8"/>
  <c r="H195" i="8"/>
  <c r="I195" i="8"/>
  <c r="H202" i="8"/>
  <c r="I202" i="8"/>
  <c r="H54" i="8"/>
  <c r="I54" i="8"/>
  <c r="H63" i="8"/>
  <c r="I63" i="8"/>
  <c r="H70" i="8"/>
  <c r="I70" i="8"/>
  <c r="H85" i="8"/>
  <c r="I85" i="8"/>
  <c r="H182" i="8"/>
  <c r="I182" i="8"/>
  <c r="H189" i="8"/>
  <c r="I189" i="8"/>
  <c r="H196" i="8"/>
  <c r="I196" i="8"/>
  <c r="H203" i="8"/>
  <c r="I203" i="8"/>
  <c r="H55" i="8"/>
  <c r="I55" i="8"/>
  <c r="H183" i="8"/>
  <c r="I183" i="8"/>
  <c r="H190" i="8"/>
  <c r="I190" i="8"/>
  <c r="H197" i="8"/>
  <c r="I197" i="8"/>
  <c r="H204" i="8"/>
  <c r="I204" i="8"/>
  <c r="H64" i="8"/>
  <c r="I64" i="8"/>
  <c r="H71" i="8"/>
  <c r="I71" i="8"/>
  <c r="H86" i="8"/>
  <c r="I86" i="8"/>
  <c r="C145" i="1"/>
  <c r="IS5" i="38"/>
  <c r="H56" i="8"/>
  <c r="I56" i="8"/>
  <c r="H65" i="8"/>
  <c r="I65" i="8"/>
  <c r="H72" i="8"/>
  <c r="I72" i="8"/>
  <c r="H87" i="8"/>
  <c r="I87" i="8"/>
  <c r="H184" i="8"/>
  <c r="I184" i="8"/>
  <c r="H191" i="8"/>
  <c r="I191" i="8"/>
  <c r="H198" i="8"/>
  <c r="I198" i="8"/>
  <c r="H205" i="8"/>
  <c r="I205" i="8"/>
  <c r="H57" i="8"/>
  <c r="I57" i="8"/>
  <c r="H66" i="8"/>
  <c r="I66" i="8"/>
  <c r="H73" i="8"/>
  <c r="I73" i="8"/>
  <c r="H88" i="8"/>
  <c r="I88" i="8"/>
  <c r="H185" i="8"/>
  <c r="I185" i="8"/>
  <c r="H192" i="8"/>
  <c r="I192" i="8"/>
  <c r="H199" i="8"/>
  <c r="I199" i="8"/>
  <c r="H206" i="8"/>
  <c r="I206" i="8"/>
  <c r="H244" i="8"/>
  <c r="I244" i="8"/>
  <c r="H245" i="8"/>
  <c r="I245" i="8"/>
  <c r="H246" i="8"/>
  <c r="I246" i="8"/>
  <c r="H247" i="8"/>
  <c r="I247" i="8"/>
  <c r="HN5" i="38"/>
  <c r="HE5" i="38"/>
  <c r="HF5" i="38"/>
  <c r="HI5" i="38"/>
  <c r="HC5" i="38"/>
  <c r="F150" i="27"/>
  <c r="F136" i="27"/>
  <c r="F137" i="27"/>
  <c r="F138" i="27"/>
  <c r="F139" i="27"/>
  <c r="F140" i="27"/>
  <c r="F141" i="27"/>
  <c r="F142" i="27"/>
  <c r="F144" i="27"/>
  <c r="F145" i="27"/>
  <c r="F146" i="27"/>
  <c r="F147" i="27"/>
  <c r="F148" i="27"/>
  <c r="F149" i="27"/>
  <c r="F152" i="27"/>
  <c r="F154" i="27"/>
  <c r="F155" i="27"/>
  <c r="F157" i="27"/>
  <c r="F129" i="27"/>
  <c r="F126" i="27"/>
  <c r="F128" i="27"/>
  <c r="F120" i="27"/>
  <c r="F121" i="27"/>
  <c r="F123" i="27"/>
  <c r="F37" i="27"/>
  <c r="F38" i="27"/>
  <c r="F39" i="27"/>
  <c r="F40" i="27"/>
  <c r="F41" i="27"/>
  <c r="F42" i="27"/>
  <c r="F5" i="27"/>
  <c r="F8" i="27"/>
  <c r="F10" i="27"/>
  <c r="F11" i="27"/>
  <c r="F13" i="27"/>
  <c r="F14" i="27"/>
  <c r="F15" i="27"/>
  <c r="F16" i="27"/>
  <c r="F18" i="27"/>
  <c r="F20" i="27"/>
  <c r="F21" i="27"/>
  <c r="F22" i="27"/>
  <c r="F23" i="27"/>
  <c r="F25" i="27"/>
  <c r="F26" i="27"/>
  <c r="F27" i="27"/>
  <c r="F29" i="27"/>
  <c r="F30" i="27"/>
  <c r="F31" i="27"/>
  <c r="F33" i="27"/>
  <c r="F36" i="27"/>
  <c r="F45" i="27"/>
  <c r="F47" i="27"/>
  <c r="F49" i="27"/>
  <c r="F51" i="27"/>
  <c r="F54" i="27"/>
  <c r="F57" i="27"/>
  <c r="F59" i="27"/>
  <c r="F61" i="27"/>
  <c r="F63" i="27"/>
  <c r="F65" i="27"/>
  <c r="F68" i="27"/>
  <c r="F70" i="27"/>
  <c r="F72" i="27"/>
  <c r="F74" i="27"/>
  <c r="F76" i="27"/>
  <c r="F80" i="27"/>
  <c r="F81" i="27"/>
  <c r="F82" i="27"/>
  <c r="F84" i="27"/>
  <c r="F85" i="27"/>
  <c r="F86" i="27"/>
  <c r="F88" i="27"/>
  <c r="C241" i="1"/>
  <c r="FJ5" i="38"/>
  <c r="C242" i="1"/>
  <c r="FK5" i="38"/>
  <c r="C243" i="1"/>
  <c r="FL5" i="38"/>
  <c r="C244" i="1"/>
  <c r="FM5" i="38"/>
  <c r="C245" i="1"/>
  <c r="FN5" i="38"/>
  <c r="C247" i="1"/>
  <c r="FO5" i="38"/>
  <c r="C248" i="1"/>
  <c r="FP5" i="38"/>
  <c r="C249" i="1"/>
  <c r="FQ5" i="38"/>
  <c r="C250" i="1"/>
  <c r="FR5" i="38"/>
  <c r="C251" i="1"/>
  <c r="FS5" i="38"/>
  <c r="C237" i="1"/>
  <c r="FG5" i="38"/>
  <c r="C238" i="1"/>
  <c r="FH5" i="38"/>
  <c r="C240" i="1"/>
  <c r="FI5" i="38"/>
  <c r="C219" i="1"/>
  <c r="EO5" i="38"/>
  <c r="C220" i="1"/>
  <c r="EP5" i="38"/>
  <c r="C221" i="1"/>
  <c r="EQ5" i="38"/>
  <c r="C222" i="1"/>
  <c r="ER5" i="38"/>
  <c r="C223" i="1"/>
  <c r="ES5" i="38"/>
  <c r="C224" i="1"/>
  <c r="ET5" i="38"/>
  <c r="C225" i="1"/>
  <c r="EU5" i="38"/>
  <c r="C226" i="1"/>
  <c r="EV5" i="38"/>
  <c r="C227" i="1"/>
  <c r="EW5" i="38"/>
  <c r="C228" i="1"/>
  <c r="EX5" i="38"/>
  <c r="C229" i="1"/>
  <c r="EY5" i="38"/>
  <c r="C230" i="1"/>
  <c r="EZ5" i="38"/>
  <c r="C231" i="1"/>
  <c r="FA5" i="38"/>
  <c r="C232" i="1"/>
  <c r="FB5" i="38"/>
  <c r="C233" i="1"/>
  <c r="FC5" i="38"/>
  <c r="C234" i="1"/>
  <c r="FD5" i="38"/>
  <c r="C235" i="1"/>
  <c r="FE5" i="38"/>
  <c r="C236" i="1"/>
  <c r="FF5" i="38"/>
  <c r="C71" i="1"/>
  <c r="GO5" i="38"/>
  <c r="C72" i="1"/>
  <c r="GP5" i="38"/>
  <c r="C77" i="1"/>
  <c r="GU5" i="38"/>
  <c r="AJ5" i="38"/>
  <c r="AK5" i="38"/>
  <c r="AL5" i="38"/>
  <c r="AM5" i="38"/>
  <c r="AN5" i="38"/>
  <c r="AI5" i="38"/>
  <c r="Z5" i="38"/>
  <c r="AA5" i="38"/>
  <c r="AB5" i="38"/>
  <c r="Y5" i="38"/>
  <c r="U5" i="38"/>
  <c r="V5" i="38"/>
  <c r="W5" i="38"/>
  <c r="X5" i="38"/>
  <c r="T5" i="38"/>
  <c r="S5" i="38"/>
  <c r="R5" i="38"/>
  <c r="Q5" i="38"/>
  <c r="P5" i="38"/>
  <c r="O5" i="38"/>
  <c r="M5" i="38"/>
  <c r="N5" i="38"/>
  <c r="L5" i="38"/>
  <c r="K5" i="38"/>
  <c r="I5" i="38"/>
  <c r="J5" i="38"/>
  <c r="H5" i="38"/>
  <c r="C5" i="38"/>
  <c r="D5" i="38"/>
  <c r="E5" i="38"/>
  <c r="F5" i="38"/>
  <c r="G5" i="38"/>
  <c r="B5" i="38"/>
  <c r="C38" i="1"/>
  <c r="EB5" i="38"/>
  <c r="C39" i="1"/>
  <c r="EC5" i="38"/>
  <c r="C40" i="1"/>
  <c r="ED5" i="38"/>
  <c r="C41" i="1"/>
  <c r="EE5" i="38"/>
  <c r="C42" i="1"/>
  <c r="EF5" i="38"/>
  <c r="C43" i="1"/>
  <c r="EG5" i="38"/>
  <c r="C44" i="1"/>
  <c r="EH5" i="38"/>
  <c r="C45" i="1"/>
  <c r="EI5" i="38"/>
  <c r="C46" i="1"/>
  <c r="EJ5" i="38"/>
  <c r="C47" i="1"/>
  <c r="EK5" i="38"/>
  <c r="C37" i="1"/>
  <c r="C30" i="1"/>
  <c r="BX5" i="38"/>
  <c r="C31" i="1"/>
  <c r="BY5" i="38"/>
  <c r="C32" i="1"/>
  <c r="BZ5" i="38"/>
  <c r="C33" i="1"/>
  <c r="CA5" i="38"/>
  <c r="C34" i="1"/>
  <c r="CB5" i="38"/>
  <c r="C12" i="1"/>
  <c r="BC5" i="38"/>
  <c r="C13" i="1"/>
  <c r="BD5" i="38"/>
  <c r="C14" i="1"/>
  <c r="BJ5" i="38"/>
  <c r="C15" i="1"/>
  <c r="BK5" i="38"/>
  <c r="C16" i="1"/>
  <c r="BL5" i="38"/>
  <c r="C17" i="1"/>
  <c r="BM5" i="38"/>
  <c r="C18" i="1"/>
  <c r="BN5" i="38"/>
  <c r="C19" i="1"/>
  <c r="BO5" i="38"/>
  <c r="C20" i="1"/>
  <c r="BP5" i="38"/>
  <c r="C21" i="1"/>
  <c r="BQ5" i="38"/>
  <c r="C22" i="1"/>
  <c r="BR5" i="38"/>
  <c r="C23" i="1"/>
  <c r="BS5" i="38"/>
  <c r="C24" i="1"/>
  <c r="BT5" i="38"/>
  <c r="C25" i="1"/>
  <c r="BU5" i="38"/>
  <c r="C26" i="1"/>
  <c r="BV5" i="38"/>
  <c r="AV5" i="38"/>
  <c r="AW5" i="38"/>
  <c r="AX5" i="38"/>
  <c r="AY5" i="38"/>
  <c r="AZ5" i="38"/>
  <c r="BA5" i="38"/>
  <c r="AP5" i="38"/>
  <c r="AQ5" i="38"/>
  <c r="AR5" i="38"/>
  <c r="AS5" i="38"/>
  <c r="AT5" i="38"/>
  <c r="AO5" i="38"/>
  <c r="AU5" i="38"/>
  <c r="C8" i="1"/>
  <c r="C7" i="1"/>
  <c r="G6" i="1"/>
  <c r="E6" i="1"/>
  <c r="C6" i="1"/>
  <c r="C5" i="1"/>
  <c r="C4" i="1"/>
  <c r="C11" i="1"/>
  <c r="BB5" i="38"/>
  <c r="C29" i="1"/>
  <c r="BW5" i="38"/>
  <c r="B45" i="9"/>
  <c r="B41" i="9"/>
  <c r="B169" i="8"/>
  <c r="B87" i="8"/>
  <c r="B10" i="8"/>
  <c r="B8" i="8"/>
  <c r="B53" i="5"/>
  <c r="B16" i="5"/>
  <c r="B73" i="36"/>
  <c r="B62" i="36"/>
  <c r="B28" i="36"/>
  <c r="B71" i="34"/>
  <c r="B67" i="34"/>
  <c r="B37" i="34"/>
  <c r="B32" i="34"/>
  <c r="B20" i="34"/>
  <c r="B15" i="34"/>
  <c r="B2" i="34"/>
  <c r="B161" i="18"/>
  <c r="B148" i="18"/>
  <c r="B144" i="18"/>
  <c r="B131" i="18"/>
  <c r="B127" i="18"/>
  <c r="B115" i="18"/>
  <c r="B111" i="18"/>
  <c r="B99" i="18"/>
  <c r="B95" i="18"/>
  <c r="B83" i="18"/>
  <c r="B79" i="18"/>
  <c r="B67" i="18"/>
  <c r="B63" i="18"/>
  <c r="B51" i="18"/>
  <c r="B47" i="18"/>
  <c r="B35" i="18"/>
  <c r="B31" i="18"/>
  <c r="B14" i="18"/>
  <c r="B10" i="18"/>
  <c r="B6" i="18"/>
  <c r="B62" i="33"/>
  <c r="B58" i="33"/>
  <c r="B53" i="33"/>
  <c r="B49" i="33"/>
  <c r="B45" i="33"/>
  <c r="B41" i="33"/>
  <c r="B36" i="33"/>
  <c r="B31" i="33"/>
  <c r="B27" i="33"/>
  <c r="B23" i="33"/>
  <c r="B18" i="33"/>
  <c r="B14" i="33"/>
  <c r="B10" i="33"/>
  <c r="B6" i="33"/>
  <c r="B71" i="20"/>
  <c r="B67" i="20"/>
  <c r="B63" i="20"/>
  <c r="B59" i="20"/>
  <c r="B55" i="20"/>
  <c r="B51" i="20"/>
  <c r="B148" i="27"/>
  <c r="B46" i="20"/>
  <c r="B42" i="20"/>
  <c r="B122" i="27"/>
  <c r="B37" i="20"/>
  <c r="B33" i="20"/>
  <c r="B29" i="20"/>
  <c r="B25" i="20"/>
  <c r="B147" i="27"/>
  <c r="B20" i="20"/>
  <c r="B16" i="20"/>
  <c r="B12" i="20"/>
  <c r="B8" i="20"/>
  <c r="B120" i="27"/>
  <c r="B4" i="20"/>
  <c r="B112" i="30"/>
  <c r="B108" i="30"/>
  <c r="B104" i="30"/>
  <c r="B100" i="30"/>
  <c r="B96" i="30"/>
  <c r="B92" i="30"/>
  <c r="B87" i="30"/>
  <c r="B83" i="30"/>
  <c r="B78" i="30"/>
  <c r="B74" i="30"/>
  <c r="B70" i="30"/>
  <c r="B65" i="30"/>
  <c r="B61" i="30"/>
  <c r="B57" i="30"/>
  <c r="B53" i="30"/>
  <c r="B51" i="30"/>
  <c r="B49" i="30"/>
  <c r="B45" i="30"/>
  <c r="B40" i="30"/>
  <c r="B36" i="30"/>
  <c r="B32" i="30"/>
  <c r="B28" i="30"/>
  <c r="B23" i="30"/>
  <c r="B19" i="30"/>
  <c r="B15" i="30"/>
  <c r="B10" i="30"/>
  <c r="B6" i="30"/>
  <c r="B140" i="27"/>
  <c r="B81" i="32"/>
  <c r="B77" i="32"/>
  <c r="B73" i="32"/>
  <c r="B71" i="32"/>
  <c r="B69" i="32"/>
  <c r="B64" i="32"/>
  <c r="B60" i="32"/>
  <c r="B55" i="32"/>
  <c r="B51" i="32"/>
  <c r="B47" i="32"/>
  <c r="B42" i="32"/>
  <c r="B38" i="32"/>
  <c r="B34" i="32"/>
  <c r="B30" i="32"/>
  <c r="B27" i="32"/>
  <c r="B25" i="32"/>
  <c r="B21" i="32"/>
  <c r="B16" i="32"/>
  <c r="B14" i="32"/>
  <c r="B12" i="32"/>
  <c r="B8" i="32"/>
  <c r="B4" i="32"/>
  <c r="F2" i="9"/>
  <c r="D22" i="23"/>
  <c r="B178" i="23"/>
  <c r="B174" i="23"/>
  <c r="B170" i="23"/>
  <c r="B166" i="23"/>
  <c r="B161" i="23"/>
  <c r="B157" i="23"/>
  <c r="B153" i="23"/>
  <c r="B149" i="23"/>
  <c r="B147" i="23"/>
  <c r="B145" i="23"/>
  <c r="B141" i="23"/>
  <c r="B137" i="23"/>
  <c r="B133" i="23"/>
  <c r="B129" i="23"/>
  <c r="B124" i="23"/>
  <c r="B122" i="23"/>
  <c r="B120" i="23"/>
  <c r="B115" i="23"/>
  <c r="B111" i="23"/>
  <c r="B107" i="23"/>
  <c r="B103" i="23"/>
  <c r="B99" i="23"/>
  <c r="B95" i="23"/>
  <c r="B91" i="23"/>
  <c r="B87" i="23"/>
  <c r="B86" i="23"/>
  <c r="B85" i="23"/>
  <c r="B80" i="23"/>
  <c r="B76" i="23"/>
  <c r="B74" i="23"/>
  <c r="B72" i="23"/>
  <c r="B67" i="23"/>
  <c r="B63" i="23"/>
  <c r="B59" i="23"/>
  <c r="B54" i="23"/>
  <c r="B50" i="23"/>
  <c r="B48" i="23"/>
  <c r="B46" i="23"/>
  <c r="B41" i="23"/>
  <c r="B37" i="23"/>
  <c r="B33" i="23"/>
  <c r="B29" i="23"/>
  <c r="B25" i="23"/>
  <c r="B21" i="23"/>
  <c r="B16" i="23"/>
  <c r="B12" i="23"/>
  <c r="B8" i="23"/>
  <c r="B6" i="23"/>
  <c r="B4" i="23"/>
  <c r="E143" i="3"/>
  <c r="E60" i="3"/>
  <c r="F60" i="3"/>
  <c r="F86" i="3"/>
  <c r="F94" i="3"/>
  <c r="F101" i="3"/>
  <c r="F110" i="3"/>
  <c r="F120" i="3"/>
  <c r="F143" i="3"/>
  <c r="F155" i="3"/>
  <c r="B15" i="3"/>
  <c r="B162" i="3"/>
  <c r="B158" i="3"/>
  <c r="B154" i="3"/>
  <c r="B149" i="3"/>
  <c r="B145" i="3"/>
  <c r="B139" i="3"/>
  <c r="B134" i="3"/>
  <c r="B128" i="3"/>
  <c r="B124" i="3"/>
  <c r="B120" i="3"/>
  <c r="B115" i="3"/>
  <c r="B113" i="3"/>
  <c r="B111" i="3"/>
  <c r="B106" i="3"/>
  <c r="B104" i="3"/>
  <c r="B102" i="3"/>
  <c r="B92" i="3"/>
  <c r="B88" i="3"/>
  <c r="B86" i="3"/>
  <c r="B83" i="3"/>
  <c r="B79" i="3"/>
  <c r="B77" i="3"/>
  <c r="B75" i="3"/>
  <c r="B71" i="3"/>
  <c r="B69" i="3"/>
  <c r="B67" i="3"/>
  <c r="B63" i="3"/>
  <c r="B59" i="3"/>
  <c r="B54" i="3"/>
  <c r="B52" i="3"/>
  <c r="B50" i="3"/>
  <c r="B46" i="3"/>
  <c r="B44" i="3"/>
  <c r="B42" i="3"/>
  <c r="B38" i="3"/>
  <c r="B36" i="3"/>
  <c r="B34" i="3"/>
  <c r="B20" i="3"/>
  <c r="B10" i="3"/>
  <c r="B6" i="3"/>
  <c r="B4" i="3"/>
  <c r="B1" i="3"/>
  <c r="B134" i="27"/>
  <c r="A118" i="27"/>
  <c r="A1" i="27"/>
  <c r="A1" i="37"/>
  <c r="A20" i="37"/>
  <c r="B59" i="37"/>
  <c r="A58" i="37"/>
  <c r="B213" i="1"/>
  <c r="B211" i="1"/>
  <c r="B209" i="1"/>
  <c r="B207" i="1"/>
  <c r="B205" i="1"/>
  <c r="B203" i="1"/>
  <c r="B201" i="1"/>
  <c r="E49" i="1"/>
  <c r="E47" i="1"/>
  <c r="E16" i="14"/>
  <c r="E11" i="14"/>
  <c r="J17" i="9"/>
  <c r="J50" i="35"/>
  <c r="J49" i="35"/>
  <c r="J48" i="35"/>
  <c r="J47" i="35"/>
  <c r="J46" i="35"/>
  <c r="J45" i="35"/>
  <c r="J105" i="25"/>
  <c r="J104" i="25"/>
  <c r="J102" i="25"/>
  <c r="J101" i="25"/>
  <c r="J94" i="25"/>
  <c r="J91" i="24"/>
  <c r="J221" i="8"/>
  <c r="J25" i="20"/>
  <c r="J24" i="20"/>
  <c r="J51" i="20"/>
  <c r="J89" i="30"/>
  <c r="J56" i="32"/>
  <c r="J55" i="32"/>
  <c r="J74" i="32"/>
  <c r="J163" i="23"/>
  <c r="J176" i="23"/>
  <c r="J42" i="20"/>
  <c r="J8" i="20"/>
  <c r="J14" i="20"/>
  <c r="J10" i="30"/>
  <c r="J11" i="30"/>
  <c r="H53" i="32"/>
  <c r="H54" i="32"/>
  <c r="D140" i="3"/>
  <c r="J8" i="25"/>
  <c r="J7" i="25"/>
  <c r="J88" i="30"/>
  <c r="J70" i="34"/>
  <c r="J55" i="34"/>
  <c r="J41" i="34"/>
  <c r="J12" i="5"/>
  <c r="J34" i="9"/>
  <c r="J35" i="9"/>
  <c r="J36" i="9"/>
  <c r="J37" i="9"/>
  <c r="J38" i="9"/>
  <c r="J44" i="9"/>
  <c r="J33" i="9"/>
  <c r="J31" i="9"/>
  <c r="J7" i="9"/>
  <c r="J8" i="9"/>
  <c r="J9" i="9"/>
  <c r="J10" i="9"/>
  <c r="J11" i="9"/>
  <c r="J12" i="9"/>
  <c r="J13" i="9"/>
  <c r="J14" i="9"/>
  <c r="J6" i="9"/>
  <c r="J41" i="23"/>
  <c r="J67" i="23"/>
  <c r="J12" i="30"/>
  <c r="J68" i="34"/>
  <c r="J53" i="34"/>
  <c r="J37" i="34"/>
  <c r="J6" i="36"/>
  <c r="J31" i="36"/>
  <c r="J30" i="36"/>
  <c r="J37" i="36"/>
  <c r="J8" i="5"/>
  <c r="J7" i="5"/>
  <c r="J81" i="8"/>
  <c r="J235" i="8"/>
  <c r="J68" i="24"/>
  <c r="J79" i="24"/>
  <c r="J97" i="24"/>
  <c r="J98" i="24"/>
  <c r="J96" i="24"/>
  <c r="J43" i="25"/>
  <c r="J42" i="25"/>
  <c r="J55" i="25"/>
  <c r="J110" i="25"/>
  <c r="J148" i="25"/>
  <c r="J140" i="25"/>
  <c r="J153" i="25"/>
  <c r="J154" i="25"/>
  <c r="J155" i="25"/>
  <c r="J156" i="25"/>
  <c r="J157" i="25"/>
  <c r="J158" i="25"/>
  <c r="J159" i="25"/>
  <c r="J160" i="25"/>
  <c r="J126" i="25"/>
  <c r="J127" i="25"/>
  <c r="J128" i="25"/>
  <c r="J129" i="25"/>
  <c r="J130" i="25"/>
  <c r="J131" i="25"/>
  <c r="J132" i="25"/>
  <c r="J133" i="25"/>
  <c r="J134" i="25"/>
  <c r="J125" i="25"/>
  <c r="H91" i="24"/>
  <c r="H93" i="30"/>
  <c r="H94" i="30"/>
  <c r="J9" i="30"/>
  <c r="H51" i="34"/>
  <c r="H65" i="34"/>
  <c r="H14" i="8"/>
  <c r="H23" i="8"/>
  <c r="H36" i="8"/>
  <c r="H45" i="8"/>
  <c r="H52" i="8"/>
  <c r="H61" i="8"/>
  <c r="H68" i="8"/>
  <c r="H75" i="8"/>
  <c r="H83" i="8"/>
  <c r="H92" i="8"/>
  <c r="H99" i="8"/>
  <c r="H106" i="8"/>
  <c r="H113" i="8"/>
  <c r="H120" i="8"/>
  <c r="H127" i="8"/>
  <c r="H134" i="8"/>
  <c r="H141" i="8"/>
  <c r="H148" i="8"/>
  <c r="H157" i="8"/>
  <c r="H164" i="8"/>
  <c r="H173" i="8"/>
  <c r="H180" i="8"/>
  <c r="H187" i="8"/>
  <c r="H194" i="8"/>
  <c r="H201" i="8"/>
  <c r="J10" i="25"/>
  <c r="J15" i="23"/>
  <c r="J82" i="25"/>
  <c r="J79" i="25"/>
  <c r="J78" i="25"/>
  <c r="J77" i="25"/>
  <c r="J76" i="25"/>
  <c r="J60" i="25"/>
  <c r="J21" i="24"/>
  <c r="J38" i="5"/>
  <c r="J9" i="5"/>
  <c r="J45" i="20"/>
  <c r="J44" i="20"/>
  <c r="J7" i="32"/>
  <c r="J8" i="30"/>
  <c r="J7" i="30"/>
  <c r="J6" i="30"/>
  <c r="H57" i="5"/>
  <c r="H98" i="25"/>
  <c r="H35" i="34"/>
  <c r="H123" i="25"/>
  <c r="H82" i="25"/>
  <c r="H52" i="5"/>
  <c r="J39" i="35"/>
  <c r="J37" i="35"/>
  <c r="J9" i="25"/>
  <c r="J13" i="25"/>
  <c r="J11" i="25"/>
  <c r="J31" i="8"/>
  <c r="J53" i="5"/>
  <c r="J82" i="30"/>
  <c r="J69" i="20"/>
  <c r="J40" i="5"/>
  <c r="J70" i="24"/>
  <c r="J94" i="24"/>
  <c r="J74" i="24"/>
  <c r="D136" i="3"/>
  <c r="E24" i="20"/>
  <c r="J82" i="24"/>
  <c r="J26" i="9"/>
  <c r="E98" i="27"/>
  <c r="F98" i="27"/>
  <c r="NQ5" i="38"/>
  <c r="E106" i="27"/>
  <c r="F106" i="27"/>
  <c r="C75" i="1"/>
  <c r="GS5" i="38"/>
  <c r="C74" i="1"/>
  <c r="GR5" i="38"/>
  <c r="C73" i="1"/>
  <c r="GQ5" i="38"/>
  <c r="C67" i="1"/>
  <c r="C52" i="1"/>
  <c r="FX5" i="38"/>
  <c r="E7" i="27"/>
  <c r="F7" i="27"/>
  <c r="C48" i="1"/>
  <c r="EL5" i="38"/>
  <c r="C49" i="1"/>
  <c r="EM5" i="38"/>
  <c r="EA5" i="38"/>
  <c r="F2" i="30"/>
  <c r="F2" i="32"/>
  <c r="F2" i="8"/>
  <c r="F2" i="24"/>
  <c r="C186" i="1"/>
  <c r="JZ5" i="38"/>
  <c r="E114" i="27"/>
  <c r="F114" i="27"/>
  <c r="E110" i="27"/>
  <c r="F110" i="27"/>
  <c r="E104" i="27"/>
  <c r="F104" i="27"/>
  <c r="E94" i="27"/>
  <c r="F94" i="27"/>
  <c r="F2" i="34"/>
  <c r="F2" i="18"/>
  <c r="E94" i="3"/>
  <c r="E101" i="3"/>
  <c r="F2" i="35"/>
  <c r="F2" i="5"/>
  <c r="F2" i="33"/>
  <c r="F2" i="25"/>
  <c r="F2" i="36"/>
  <c r="F2" i="20"/>
  <c r="C144" i="1"/>
  <c r="IR5" i="38"/>
  <c r="C153" i="1"/>
  <c r="JA5" i="38"/>
  <c r="C83" i="1"/>
  <c r="GY5" i="38"/>
  <c r="C111" i="1"/>
  <c r="C57" i="1"/>
  <c r="GC5" i="38"/>
  <c r="C112" i="1"/>
  <c r="HT5" i="38"/>
  <c r="D120" i="3"/>
  <c r="D110" i="3"/>
  <c r="D101" i="3"/>
  <c r="D143" i="3"/>
  <c r="D94" i="3"/>
  <c r="C187" i="1"/>
  <c r="KA5" i="38"/>
  <c r="C185" i="1"/>
  <c r="JY5" i="38"/>
  <c r="D211" i="1"/>
  <c r="DW5" i="38"/>
  <c r="D209" i="1"/>
  <c r="DU5" i="38"/>
  <c r="D197" i="1"/>
  <c r="DI5" i="38"/>
  <c r="D194" i="1"/>
  <c r="DF5" i="38"/>
  <c r="C184" i="1"/>
  <c r="JX5" i="38"/>
  <c r="C183" i="1"/>
  <c r="C65" i="1"/>
  <c r="GK5" i="38"/>
  <c r="NE5" i="38"/>
  <c r="E93" i="27"/>
  <c r="F93" i="27"/>
  <c r="NN5" i="38"/>
  <c r="E103" i="27"/>
  <c r="F103" i="27"/>
  <c r="C84" i="1"/>
  <c r="GZ5" i="38"/>
  <c r="C126" i="1"/>
  <c r="IF5" i="38"/>
  <c r="C125" i="1"/>
  <c r="IE5" i="38"/>
  <c r="C119" i="1"/>
  <c r="IA5" i="38"/>
  <c r="C100" i="1"/>
  <c r="HL5" i="38"/>
  <c r="C138" i="1"/>
  <c r="IN5" i="38"/>
  <c r="C179" i="1"/>
  <c r="JU5" i="38"/>
  <c r="OE5" i="38"/>
  <c r="F125" i="27"/>
  <c r="E131" i="27"/>
  <c r="PB5" i="38"/>
  <c r="E153" i="27"/>
  <c r="F153" i="27"/>
  <c r="C200" i="1"/>
  <c r="CM5" i="38"/>
  <c r="C196" i="1"/>
  <c r="CI5" i="38"/>
  <c r="C116" i="1"/>
  <c r="HX5" i="38"/>
  <c r="C192" i="1"/>
  <c r="CE5" i="38"/>
  <c r="C212" i="1"/>
  <c r="CY5" i="38"/>
  <c r="C208" i="1"/>
  <c r="CU5" i="38"/>
  <c r="C204" i="1"/>
  <c r="CQ5" i="38"/>
  <c r="C148" i="1"/>
  <c r="IV5" i="38"/>
  <c r="C146" i="1"/>
  <c r="IT5" i="38"/>
  <c r="C141" i="1"/>
  <c r="C61" i="1"/>
  <c r="GG5" i="38"/>
  <c r="D202" i="1"/>
  <c r="DN5" i="38"/>
  <c r="D200" i="1"/>
  <c r="DL5" i="38"/>
  <c r="C151" i="1"/>
  <c r="IY5" i="38"/>
  <c r="C147" i="1"/>
  <c r="IU5" i="38"/>
  <c r="D192" i="1"/>
  <c r="DD5" i="38"/>
  <c r="D208" i="1"/>
  <c r="DT5" i="38"/>
  <c r="E110" i="3"/>
  <c r="E90" i="27"/>
  <c r="F90" i="27"/>
  <c r="E101" i="27"/>
  <c r="F101" i="27"/>
  <c r="NG5" i="38"/>
  <c r="E95" i="27"/>
  <c r="F95" i="27"/>
  <c r="E92" i="27"/>
  <c r="F92" i="27"/>
  <c r="NP5" i="38"/>
  <c r="E105" i="27"/>
  <c r="F105" i="27"/>
  <c r="E102" i="27"/>
  <c r="F102" i="27"/>
  <c r="NU5" i="38"/>
  <c r="E111" i="27"/>
  <c r="F111" i="27"/>
  <c r="C149" i="1"/>
  <c r="IW5" i="38"/>
  <c r="C159" i="1"/>
  <c r="JE5" i="38"/>
  <c r="C106" i="1"/>
  <c r="HP5" i="38"/>
  <c r="C132" i="1"/>
  <c r="IJ5" i="38"/>
  <c r="C131" i="1"/>
  <c r="II5" i="38"/>
  <c r="D212" i="1"/>
  <c r="DX5" i="38"/>
  <c r="D210" i="1"/>
  <c r="DV5" i="38"/>
  <c r="D198" i="1"/>
  <c r="DJ5" i="38"/>
  <c r="D195" i="1"/>
  <c r="DG5" i="38"/>
  <c r="NI5" i="38"/>
  <c r="E97" i="27"/>
  <c r="F97" i="27"/>
  <c r="NR5" i="38"/>
  <c r="E107" i="27"/>
  <c r="F107" i="27"/>
  <c r="NW5" i="38"/>
  <c r="E113" i="27"/>
  <c r="F113" i="27"/>
  <c r="E143" i="27"/>
  <c r="F143" i="27"/>
  <c r="E159" i="27"/>
  <c r="C85" i="1"/>
  <c r="HA5" i="38"/>
  <c r="C122" i="1"/>
  <c r="IB5" i="38"/>
  <c r="C150" i="1"/>
  <c r="IX5" i="38"/>
  <c r="C103" i="1"/>
  <c r="C56" i="1"/>
  <c r="GB5" i="38"/>
  <c r="C135" i="1"/>
  <c r="C60" i="1"/>
  <c r="GF5" i="38"/>
  <c r="C155" i="1"/>
  <c r="JC5" i="38"/>
  <c r="C162" i="1"/>
  <c r="JH5" i="38"/>
  <c r="C161" i="1"/>
  <c r="JG5" i="38"/>
  <c r="E9" i="27"/>
  <c r="F9" i="27"/>
  <c r="NK5" i="38"/>
  <c r="E99" i="27"/>
  <c r="F99" i="27"/>
  <c r="E96" i="27"/>
  <c r="F96" i="27"/>
  <c r="NC5" i="38"/>
  <c r="E91" i="27"/>
  <c r="F91" i="27"/>
  <c r="NY5" i="38"/>
  <c r="E115" i="27"/>
  <c r="F115" i="27"/>
  <c r="E112" i="27"/>
  <c r="F112" i="27"/>
  <c r="C68" i="1"/>
  <c r="GL5" i="38"/>
  <c r="C137" i="1"/>
  <c r="IM5" i="38"/>
  <c r="C156" i="1"/>
  <c r="JD5" i="38"/>
  <c r="C176" i="1"/>
  <c r="JT5" i="38"/>
  <c r="C173" i="1"/>
  <c r="JQ5" i="38"/>
  <c r="C172" i="1"/>
  <c r="JP5" i="38"/>
  <c r="C168" i="1"/>
  <c r="JL5" i="38"/>
  <c r="C166" i="1"/>
  <c r="C63" i="1"/>
  <c r="GI5" i="38"/>
  <c r="C167" i="1"/>
  <c r="JK5" i="38"/>
  <c r="C70" i="1"/>
  <c r="GN5" i="38"/>
  <c r="C76" i="1"/>
  <c r="GT5" i="38"/>
  <c r="C97" i="1"/>
  <c r="C55" i="1"/>
  <c r="GA5" i="38"/>
  <c r="C88" i="1"/>
  <c r="C54" i="1"/>
  <c r="FZ5" i="38"/>
  <c r="C178" i="1"/>
  <c r="C64" i="1"/>
  <c r="GJ5" i="38"/>
  <c r="C128" i="1"/>
  <c r="C59" i="1"/>
  <c r="GE5" i="38"/>
  <c r="C199" i="1"/>
  <c r="CL5" i="38"/>
  <c r="C195" i="1"/>
  <c r="CH5" i="38"/>
  <c r="C191" i="1"/>
  <c r="CD5" i="38"/>
  <c r="C211" i="1"/>
  <c r="CX5" i="38"/>
  <c r="C207" i="1"/>
  <c r="CT5" i="38"/>
  <c r="D193" i="1"/>
  <c r="DE5" i="38"/>
  <c r="D191" i="1"/>
  <c r="DC5" i="38"/>
  <c r="D213" i="1"/>
  <c r="DY5" i="38"/>
  <c r="D203" i="1"/>
  <c r="DO5" i="38"/>
  <c r="D196" i="1"/>
  <c r="DH5" i="38"/>
  <c r="D214" i="1"/>
  <c r="DZ5" i="38"/>
  <c r="D204" i="1"/>
  <c r="DP5" i="38"/>
  <c r="C190" i="1"/>
  <c r="CC5" i="38"/>
  <c r="C202" i="1"/>
  <c r="CO5" i="38"/>
  <c r="C201" i="1"/>
  <c r="CN5" i="38"/>
  <c r="C198" i="1"/>
  <c r="CK5" i="38"/>
  <c r="C197" i="1"/>
  <c r="CJ5" i="38"/>
  <c r="C194" i="1"/>
  <c r="CG5" i="38"/>
  <c r="C193" i="1"/>
  <c r="CF5" i="38"/>
  <c r="C214" i="1"/>
  <c r="DA5" i="38"/>
  <c r="C213" i="1"/>
  <c r="CZ5" i="38"/>
  <c r="C210" i="1"/>
  <c r="CW5" i="38"/>
  <c r="C209" i="1"/>
  <c r="CV5" i="38"/>
  <c r="C206" i="1"/>
  <c r="CS5" i="38"/>
  <c r="C205" i="1"/>
  <c r="CR5" i="38"/>
  <c r="D190" i="1"/>
  <c r="DB5" i="38"/>
  <c r="D201" i="1"/>
  <c r="DM5" i="38"/>
  <c r="D199" i="1"/>
  <c r="DK5" i="38"/>
  <c r="D207" i="1"/>
  <c r="DS5" i="38"/>
  <c r="D205" i="1"/>
  <c r="DQ5" i="38"/>
  <c r="E117" i="27"/>
  <c r="FT5" i="38"/>
  <c r="FU5" i="38"/>
  <c r="F48" i="1"/>
  <c r="FV5" i="38"/>
  <c r="F49" i="1"/>
  <c r="C142" i="1"/>
  <c r="IP5" i="38"/>
  <c r="C143" i="1"/>
  <c r="IQ5" i="38"/>
  <c r="C51" i="1"/>
  <c r="FW5" i="38"/>
  <c r="C113" i="1"/>
  <c r="HU5" i="38"/>
  <c r="F47" i="1"/>
</calcChain>
</file>

<file path=xl/sharedStrings.xml><?xml version="1.0" encoding="utf-8"?>
<sst xmlns="http://schemas.openxmlformats.org/spreadsheetml/2006/main" count="12610" uniqueCount="7740">
  <si>
    <t>0- GENERAL INFORMATION</t>
  </si>
  <si>
    <t>2-French</t>
  </si>
  <si>
    <t>Blood cultures</t>
  </si>
  <si>
    <t>Stool cultures</t>
  </si>
  <si>
    <t>Urine cultures</t>
  </si>
  <si>
    <t>Assessor 1 (last name and affiliation)</t>
  </si>
  <si>
    <t>Assessor 2 (last name and affiliation)</t>
  </si>
  <si>
    <t>Assessor 3 (last name and affiliation)</t>
  </si>
  <si>
    <t>Date of assessment (dd/mm/yyyy)</t>
  </si>
  <si>
    <t xml:space="preserve">Laboratory name </t>
  </si>
  <si>
    <t>Laboratory address</t>
  </si>
  <si>
    <t>0.1</t>
  </si>
  <si>
    <t>0.2</t>
  </si>
  <si>
    <t>0.3</t>
  </si>
  <si>
    <t>0.4</t>
  </si>
  <si>
    <t>LABORATORY FACILITY</t>
  </si>
  <si>
    <t>Observe the laboratory work benches, are they:</t>
  </si>
  <si>
    <t>Separate from patient care areas</t>
  </si>
  <si>
    <t>Organized with minimal clutter?</t>
  </si>
  <si>
    <t>Adequately ventilated?</t>
  </si>
  <si>
    <t>Free of excess moisture?</t>
  </si>
  <si>
    <t>Adequately lit?</t>
  </si>
  <si>
    <t>Comments</t>
  </si>
  <si>
    <t>Does the laboratory have a functional heating/air conditioning system?</t>
  </si>
  <si>
    <t>Is the temperature in the laboratory maintained between 20°-25°C?</t>
  </si>
  <si>
    <t>Is there a contingency plan in place for continued testing in the event of prolonged electricity disruption (e.g. power outage lasting several days)?</t>
  </si>
  <si>
    <t>Observe the refrigerators and freezers where media and reagents are stored. Are they:</t>
  </si>
  <si>
    <t>Does the lab have an inventory control system in place?</t>
  </si>
  <si>
    <t>Standard: Testing services should not be subject to interruption due to stock outs. Laboratories should pursue all options for borrowing stock from another laboratory or referring samples to another testing facility while the stock out is being addressed.</t>
  </si>
  <si>
    <t>Please note: all questions refer only to clinical patient specimens, NOT to research specimens</t>
  </si>
  <si>
    <t>Is there evidence that specimen rejection criteria are enforced (review rejection log)?</t>
  </si>
  <si>
    <t>Collection technique</t>
  </si>
  <si>
    <t>Approved containers</t>
  </si>
  <si>
    <t>Min/Max volume</t>
  </si>
  <si>
    <t>Proper labeling</t>
  </si>
  <si>
    <t>Observe if acceptable min/max temperature ranges have been clearly defined on record sheets for the following areas/equipment and if temperature checks are documented daily. Tick NA if the piece of equipment in question in not in use in the lab.</t>
  </si>
  <si>
    <t xml:space="preserve">Do records demonstrate that QC is performed on each newly reconstituted batch or newly received lot number/shipment of media? </t>
  </si>
  <si>
    <t xml:space="preserve">Do QC records for blood agar plates demonstrate that they are checked for their ability to show beta, alpha, and gamma hemolysis? </t>
  </si>
  <si>
    <t>Are tubed media, reagents, and kits stored at the temperatures indicated by the manufacturer?</t>
  </si>
  <si>
    <t>Shigella serogoup</t>
  </si>
  <si>
    <t>Salmonella serotype</t>
  </si>
  <si>
    <t>Agar dilution</t>
  </si>
  <si>
    <t>Are there written guidelines stating who is permitted to modify erroneous lab results after they have been reported?</t>
  </si>
  <si>
    <t>Who is permitted to modify erroneous lab results?</t>
  </si>
  <si>
    <t>When corrections to patient results are made, what is done with the erroneous result?</t>
  </si>
  <si>
    <t>Is a root cause analysis performed when unacceptable PT/EQA results are obtained? (Request to see a recent example)</t>
  </si>
  <si>
    <t>Is corrective action based on the findings of the root cause analysis documented?</t>
  </si>
  <si>
    <t xml:space="preserve">Is laboratory leadership notified of all unacceptable EQA results as soon as they are received? </t>
  </si>
  <si>
    <t>Blood</t>
  </si>
  <si>
    <t>Urine</t>
  </si>
  <si>
    <t>URINE CULTURE</t>
  </si>
  <si>
    <t>Does the laboratory have an SOP for how to process urine for bacterial culture? (request to see)</t>
  </si>
  <si>
    <t>Blood agar</t>
  </si>
  <si>
    <t xml:space="preserve">Are quantitative cultures (colony counts) performed? </t>
  </si>
  <si>
    <t>Which media are used for primary culture of stool?</t>
  </si>
  <si>
    <t>MacConkey or Eosin Methylene Blue agar</t>
  </si>
  <si>
    <t>Selective and differential screening agar for Salmonella and Shigella (e.g., Salmonella/Shigella agar, Hektoen Enteric agar, Xylose Lysine Deoxycholate agar, or Deoxycholate Citrate Agar)</t>
  </si>
  <si>
    <t>Salmonella spp.</t>
  </si>
  <si>
    <t>AUTOMATED ID METHODS</t>
  </si>
  <si>
    <t xml:space="preserve">Is the lab using the inoculation medium recommended by the manufacturer? </t>
  </si>
  <si>
    <t>KIT-BASED ID METHODS</t>
  </si>
  <si>
    <t>Is the SOP readily available** to bench staff?</t>
  </si>
  <si>
    <t>Does the SOP define QC organisms, QC frequency, and expected QC results?</t>
  </si>
  <si>
    <t>Does the SOP provide stepwise instructions for inoculation and incubation?</t>
  </si>
  <si>
    <t>Does the SOP provide stepwise instructions for reading and interpretation?</t>
  </si>
  <si>
    <t>What is the source of the plasma used for coagulase testing?</t>
  </si>
  <si>
    <t>Enterobacteriaceae</t>
  </si>
  <si>
    <t>Disk diffusion</t>
  </si>
  <si>
    <t xml:space="preserve">Is there evidence of such actions being taken? </t>
  </si>
  <si>
    <t>Is the microbiology lead or supervisor informed when unusual AST results are identified?</t>
  </si>
  <si>
    <t>Penicillin</t>
  </si>
  <si>
    <t>Ceftriaxone</t>
  </si>
  <si>
    <t>Cefotaxime</t>
  </si>
  <si>
    <t>Cefepime</t>
  </si>
  <si>
    <t>Acinetobacter spp</t>
  </si>
  <si>
    <t>SAFETY APPENDIX</t>
  </si>
  <si>
    <t>Is standard safety equipment available and in use in the laboratory?</t>
  </si>
  <si>
    <t>Does lab policy prohibit eating, drinking, and smoking in the laboratory?</t>
  </si>
  <si>
    <t>Does lab policy require microbiology staff to wear close-toed shoes?</t>
  </si>
  <si>
    <t>Is PPE utilized appropriately and consistently by laboratory staff? (Observe)</t>
  </si>
  <si>
    <t>Meropenem</t>
  </si>
  <si>
    <t>Ertapenem</t>
  </si>
  <si>
    <t>Imipenem</t>
  </si>
  <si>
    <t>Modified Hodge test</t>
  </si>
  <si>
    <t>Laboratory Assessment of Antibiotic Resistance Testing Capacity</t>
  </si>
  <si>
    <t>Standard: Newly hired lab staff should be assessed for competency before performing independent duties and again within six months. All lab staff should be regularly assessed for testing competency at least once a year. Staff assigned to a new section should be assessed before fully assuming independent duties. When deficiencies are noted, retraining and reassessment should be planned and documented. If the employee’s competency remains below standard, further action might include supervisory review of work, re-assignment of duties, or other appropriate actions. Records of competency assessments and resulting actions should be retained in personnel files and/or quality records. Records should show which skills were assessed, how those skills were measured, and who performed the assessment.</t>
  </si>
  <si>
    <t>Standard: All reagent and test kits in use, as well as those in stock, should be within the manufacturer-assigned expiry dates. Expired stock should not be entered into use and should be documented before disposal.</t>
  </si>
  <si>
    <t>In the last 6 months, has prolonged power failure disrupted the ability to provide routine bacteriology services?</t>
  </si>
  <si>
    <t>Are all reconstituted reagents, such as coagulase plasma, within stability from the date of reconstitution? (Coagulase plasma expires 30 days after reconstitution when stored frozen).</t>
  </si>
  <si>
    <t>Does the laboratory use the same patient ID numbers assigned by the hospital and/or clinics?</t>
  </si>
  <si>
    <t>1: Fully electronic system – physician does not receive paper from the lab</t>
  </si>
  <si>
    <t>2: Combination of paper and electronic reporting</t>
  </si>
  <si>
    <t>3: Fully paper-based system</t>
  </si>
  <si>
    <t>1: Laboratory Information System (LIS)</t>
  </si>
  <si>
    <t>4: Combination of handwritten and electronic recording</t>
  </si>
  <si>
    <t>5: Internal results are not routinely recorded</t>
  </si>
  <si>
    <t>1: Printout from the Laboratory Information System</t>
  </si>
  <si>
    <t>2: Printout from the ID/AST instrument (e.g., Vitek, Phoenix, etc.)</t>
  </si>
  <si>
    <t>3: Printout from a non-LIS computer program (e.g. Word, Excel)</t>
  </si>
  <si>
    <t>4: Primarily hand written onto a paper form</t>
  </si>
  <si>
    <t>If the lab uses an automated AST instrument, describe the data flow between the LIS and the instrument software.</t>
  </si>
  <si>
    <t>1: Systems are not interfaced</t>
  </si>
  <si>
    <t>If yes, please record system name in comments</t>
  </si>
  <si>
    <t>Describe the internet service in the laboratory</t>
  </si>
  <si>
    <t>1: Continuous (service interruptions are rare) - 2: Sporadic (service interruptions are common) - 3: No internet available</t>
  </si>
  <si>
    <t>Does lab policy require that all specimens are accompanied by a laboratory-approved test requisition form?</t>
  </si>
  <si>
    <t>Date of specimen collection</t>
  </si>
  <si>
    <t>Time of specimen collection</t>
  </si>
  <si>
    <t>Does the lab enforce a two-identifier system? (e.g., both patient name and a numeric identifier must be present on the requisition and on the specimen).</t>
  </si>
  <si>
    <t>Patient Date of Birth or Age</t>
  </si>
  <si>
    <t>Date of specimen receipt</t>
  </si>
  <si>
    <t>Time of specimen receipt</t>
  </si>
  <si>
    <t>1: Yes - 2: Partial - 3: No</t>
  </si>
  <si>
    <t>Standard: ISO 15189: 5.4.1, 5.4.5, 5.4.7, 5.4.8, 5.4.10, 5.4.11, 5.4.13 Standard: ISO 15189: 5.2.9, 5.4.14, 5.7.3 Specimens should be stored under the appropriate conditions to maintain the stability of the specimen. Specimens no longer required should be disposed of in a safe manner, according to biosafety regulations</t>
  </si>
  <si>
    <t>Do records demonstrate that chemical indicators (e.g., heat sensitive tape) are used each time the autoclave is run? (Review logs to confirm)</t>
  </si>
  <si>
    <t xml:space="preserve">Are  media-specific SOPs in place for each type of media reconstituted in house? </t>
  </si>
  <si>
    <t>Examine the lab’s Mueller Hinton plates and SOP for the following:</t>
  </si>
  <si>
    <t xml:space="preserve">1: Sheep’s blood - 2: Human blood (e.g., from expired packed cells) - 3: Other source (please describe in comments) </t>
  </si>
  <si>
    <t>Do QC records for selective stool agar plates (e.g. XLD, SS, HE) demonstrate that they are checked for their ability to suppress the growth of Gram positive organisms?</t>
  </si>
  <si>
    <t>Check NA if the lab does not use MHB</t>
  </si>
  <si>
    <t>Check NA if lab does not use automated instrument</t>
  </si>
  <si>
    <t xml:space="preserve">Does the lab perform the disk diffusion method of AST? </t>
  </si>
  <si>
    <t>Is gradient strip QC performed before placing new lot numbers/shipments into use? (Review QC records to confirm)</t>
  </si>
  <si>
    <t>1: Yes, for all QC results - 2: Yes, but only for some QC results - 3: No</t>
  </si>
  <si>
    <t>1: Erroneous results remain in place but are amended to reflect that they are erroneous - 2: Erroneous results are deleted from the record - 3: Other(explain in comments)</t>
  </si>
  <si>
    <t xml:space="preserve">On average, how long does the lab have to wait before receiving the results of their PT/EQA performance? </t>
  </si>
  <si>
    <t>Does the laboratory have an SOP describing how to process blood for bacterial culture?</t>
  </si>
  <si>
    <t>If the Gram stain from the bottle is positive, does the lab call the result to the physician immediately?</t>
  </si>
  <si>
    <t xml:space="preserve">When a positive blood culture broth is subcultured, is a chocolate plate included to ensure recovery of fastidious organisms? </t>
  </si>
  <si>
    <t>Does the lab perform AST on organisms that are possible contaminants?</t>
  </si>
  <si>
    <t>Are urines plated using a calibrated loop?</t>
  </si>
  <si>
    <t>1: Yes, 1µL  – 2: Yes, 10uL - 3: No, calibrated loops are not used to plate urines</t>
  </si>
  <si>
    <t xml:space="preserve">Are the following pathogens routinely targeted in every stool culture submitted? </t>
  </si>
  <si>
    <t xml:space="preserve">Is the lab using the inoculation media recommended by the manufacturer? </t>
  </si>
  <si>
    <t xml:space="preserve">Following incubation, are all supplemental reagents available and added according to manufacturer instructions? (e.g., VP1 &amp; 2 for API) </t>
  </si>
  <si>
    <t>When an ID result (bionumber) does not reach the threshold for an acceptable identification, is there evidence that appropriate action is taken, such as repeating the test by another method or performing additional biochemical tests?</t>
  </si>
  <si>
    <t>Are negative slide coagulase results confirmed with a tube coagulase test before being reported?</t>
  </si>
  <si>
    <t>When the instrument software flags an ID result as questionable, is there evidence that appropriate action is taken, such as repeating the test by another method or performing additional biochemical tests?</t>
  </si>
  <si>
    <t>1: Always - 2:  Sometimes - 3: Never</t>
  </si>
  <si>
    <t xml:space="preserve">1: Commercially purchased Rabbit plasma – 2: Locally bled rabbit – 3: Human plasma – 4: Other source (please describe in comments) </t>
  </si>
  <si>
    <t>Do the antibiotic disks and strips come with a certificate of analysis from the manufacturer ensuring that they were tested and performed according to ISO quality standards?</t>
  </si>
  <si>
    <t>Are the packages not currently in use stored unopened and in their original packaging in order to prevent moisture ingress?</t>
  </si>
  <si>
    <t>Are unopened antibiotic disks and strips stored in a non-defrosting freezer?</t>
  </si>
  <si>
    <t>Do the desiccants change color as moisture levels increase (indicating the need to replace or recharge)?</t>
  </si>
  <si>
    <t>Are the containers holding open antibiotic disks/strips stored in a refrigerator or non-defrosting freezer when not in use?</t>
  </si>
  <si>
    <t xml:space="preserve">Observe an AST inoculum preparation. Do technologists use only individual, well-isolated colonies of the same morphological type? </t>
  </si>
  <si>
    <t>Are colonies taken only from non-selective media, such as blood agar  ( MacConkey agar is acceptable)</t>
  </si>
  <si>
    <t>Does the lab ever intentionally mix two different organisms in the same inoculum for AST?</t>
  </si>
  <si>
    <t>Is an appropriate, sterile inoculation medium (TSB or saline) used?</t>
  </si>
  <si>
    <t>Is the inoculum brought to a density equivalent to 0.5 McFarland?</t>
  </si>
  <si>
    <t>1: Calibrated densitometer/turbidity meter - 2: Visual comparison to a 0.5 McFarland standard that is not expired (check date) - 3 : Neither of the above</t>
  </si>
  <si>
    <t>Does the lab ever use agar other than Mueller Hinton for AST of non-fastidious organisms?</t>
  </si>
  <si>
    <t>Is the inoculum always used within 15 minutes of preparation?</t>
  </si>
  <si>
    <t>Observe a MH plate being inoculated.</t>
  </si>
  <si>
    <t>Before applying disks/strips, are inoculated MH plates allowed to sit, lid-ajar, for 3 to no more than 15 minutes to allow for absorption of excess surface moisture?</t>
  </si>
  <si>
    <t>Are disks/strips ever moved after being placed on the agar?</t>
  </si>
  <si>
    <t>Observe some currently incubating and/or recently read Mueller Hinton AST plates.</t>
  </si>
  <si>
    <t>Are AST plates incubated within 15 minutes of placing disks/strips?</t>
  </si>
  <si>
    <t>Are AST plates for non-fastidious organisms ever incubated in CO2?</t>
  </si>
  <si>
    <t>Are AST plates for S. pneumoniae incubated in 5% CO2?</t>
  </si>
  <si>
    <t>Are AST results ever read after less than 16 hours of incubation?</t>
  </si>
  <si>
    <t>Are AST results ever read after more than 24 hours of incubation?</t>
  </si>
  <si>
    <t>Observe a Mueller Hinton AST plate being read.</t>
  </si>
  <si>
    <t>Is a ruler or a caliper with millimeter marks used to measure zone sizes ?</t>
  </si>
  <si>
    <t>Is the automated AST instrument software up to date?</t>
  </si>
  <si>
    <t>Answer NA if the lab does not use automated AST instrument</t>
  </si>
  <si>
    <t>Is there evidence that appropriate actions are taken when the AST instrument software flags an AST result as questionable (such as checking for purity or repeating the test by another method)?</t>
  </si>
  <si>
    <t>Answer NA if the lab does not use automated instrument</t>
  </si>
  <si>
    <t xml:space="preserve">Do the AST SOPs or bench aides describe what actions to take when unusual or unexpected AST results are encountered (e.g., check purity, reconfirm organism ID, check relevant QC, repeat testing, notify supervisor)? </t>
  </si>
  <si>
    <t>Does a supervisor review all AST results for unusual findings before results are given to physicians ?</t>
  </si>
  <si>
    <t>Gradient Strip (e.g., Etest/Liofilchem)</t>
  </si>
  <si>
    <t>Broth microdilution (96-well tray)</t>
  </si>
  <si>
    <t>Broth macrodilultion (tube method)</t>
  </si>
  <si>
    <t>Does the lab use chromagar to detect antibiotic resistant organisms?</t>
  </si>
  <si>
    <t>CRE/Carbapenemases</t>
  </si>
  <si>
    <t>MRSA</t>
  </si>
  <si>
    <t>VRE</t>
  </si>
  <si>
    <t>Other, please specify in comments.</t>
  </si>
  <si>
    <t>Vitek</t>
  </si>
  <si>
    <t>Phoenix</t>
  </si>
  <si>
    <t>Microscan</t>
  </si>
  <si>
    <t>Staph aureus</t>
  </si>
  <si>
    <t>Strep pneumoniae</t>
  </si>
  <si>
    <t>Salmonella spp</t>
  </si>
  <si>
    <t>Pseudomonas aeruginosa</t>
  </si>
  <si>
    <t>CSF</t>
  </si>
  <si>
    <t>1st generation cephalosporins (cefazolin, cephalothin, cephapririn, cephadrine)</t>
  </si>
  <si>
    <t>2nd generation cephalosporins (cefuroxime, cefonicid, cefamandole)</t>
  </si>
  <si>
    <t>Cephamycins (cefoxitin, cefotetan)</t>
  </si>
  <si>
    <t>Clindamycin</t>
  </si>
  <si>
    <t>Macrolides (Erythromycin, Azithromycin, Clarithromycin)</t>
  </si>
  <si>
    <t>Tetracyclines (Tetracycline, Minocycline, Doxycycline)</t>
  </si>
  <si>
    <t>Fluoroquinolones (Ciprofloxacin, Levofloxacin, Moxifloxacin)</t>
  </si>
  <si>
    <t>If no, answer NA to next question</t>
  </si>
  <si>
    <t>Clearly displays the inclusive date range (e.g. Jan 1, YYYY – Dec 31, YYYY)</t>
  </si>
  <si>
    <t>For each organism, the total N tested is displayed</t>
  </si>
  <si>
    <t>Is the lab able to de-duplicate the data, so that only the first isolate of a given species per patient, per analysis period is included, irrespective of the body site of recovery?</t>
  </si>
  <si>
    <t>Look at the piperacillin-tazobactam disks currently in use. Does the drug concentration correspond correctly to the standard in use? (CLSI breakpoints require 100/10ug disks, EUCAST breakpoints require 30/6ug disks).</t>
  </si>
  <si>
    <t>Aminoglycosides (gentamicin, tobramycin, amikacin)</t>
  </si>
  <si>
    <t>Enterobacteriaceae and Aztreonam</t>
  </si>
  <si>
    <t>Enterobacteriaceae and Cefotaxime</t>
  </si>
  <si>
    <t>Enterobacteriaceae and Ceftriaxone</t>
  </si>
  <si>
    <t>Enterobacteriaceae and Ceftazidime</t>
  </si>
  <si>
    <t>Enterobacteriaceae and Cefepime</t>
  </si>
  <si>
    <t>Enterobacteriaceae and Imipenem</t>
  </si>
  <si>
    <t>Enterobacteriaceae and Meropenem</t>
  </si>
  <si>
    <t>Enterobacteriaceae and Ertapenem</t>
  </si>
  <si>
    <t>Enterobacteriaceae and Doripenem</t>
  </si>
  <si>
    <t>Acinetobacter and Imipenem</t>
  </si>
  <si>
    <t>Acinetobacter and Meropenem</t>
  </si>
  <si>
    <t>Acinetobacter and Doripenem</t>
  </si>
  <si>
    <t>Pseudomonas and Cefepime</t>
  </si>
  <si>
    <t>Pseudomonas and Piperacillin</t>
  </si>
  <si>
    <t>Pseudomonas and Piperacillin-Tazobactam</t>
  </si>
  <si>
    <t>Pseudomonas and Ticarcillin-Clavulanate</t>
  </si>
  <si>
    <t>Pseudomonas and Imipenem</t>
  </si>
  <si>
    <t>Pseudomonas and Meropenem</t>
  </si>
  <si>
    <t>Does the phenotypic ESBL method include testing both cefotaxime (or ceftriaxone) AND ceftazidime alone and in combination with clavulanic acid?</t>
  </si>
  <si>
    <t>Do records indicate that lab uses both positive and negative control organisms to QC the ESBL test in use? (A commonly used ESBL positive strain is Klebsiella pneumoniae ATCC 700603)</t>
  </si>
  <si>
    <t>When an ESBL positive is confirmed, is infection control notified by the lab?</t>
  </si>
  <si>
    <t>Biochemical (colorimetric) test, e.g. CarbaNP, BCT, or β CARBA</t>
  </si>
  <si>
    <t>Which methods does the lab use for colistin AST? (Check all that apply)</t>
  </si>
  <si>
    <t>Gradient strip (e.g., Etest/Liofilchem)</t>
  </si>
  <si>
    <t>Automated instrument (e.g., Vitek/Phoenix)</t>
  </si>
  <si>
    <t>Other method, please specify in comments</t>
  </si>
  <si>
    <t>Colistin Broth Disk Elution (CBDE) Test</t>
  </si>
  <si>
    <t>Do records indicate that quality control for colistin AST is performed on either a weekly basis or each time the test is performed?</t>
  </si>
  <si>
    <t>Do records indicate that lab uses both susceptible and resistant organisms to QC the colistin test in use? (E.coli NCTC 13846 is recommended to detect low level resistance)</t>
  </si>
  <si>
    <t>When colistin resistance is detected, are any of the following notified?</t>
  </si>
  <si>
    <t>Lab supervisor</t>
  </si>
  <si>
    <t>Infection Control team</t>
  </si>
  <si>
    <t>Infectious Disease team</t>
  </si>
  <si>
    <t>When colistin resistance is detected, is the isolate sent to a reference lab for molecular characterization (e.g., testing for mcr genes)?</t>
  </si>
  <si>
    <t>If the lab performs broth microdilution (BMD) for colistin AST, is cation-adjusted Mueller Hinton broth used?</t>
  </si>
  <si>
    <t>Answer NA if the lab does not perform BMD</t>
  </si>
  <si>
    <t>Does the lab use Oxacillin disks to test for MRSA?</t>
  </si>
  <si>
    <t>Does the lab use vancomycin disks to test for VISA/VRSA?</t>
  </si>
  <si>
    <t xml:space="preserve">Answer NA if vancomycin not tested </t>
  </si>
  <si>
    <t>Is the plate illuminated adequately with reflected light?</t>
  </si>
  <si>
    <t>Are zones measured where growth is inhibited (as opposed to the zone of hemolysis)?</t>
  </si>
  <si>
    <t>Are there no more than 4 disks per 100mm plate or 9 disks per 150mm plate?</t>
  </si>
  <si>
    <t>Is the upper surface of the agar read with the cover removed?</t>
  </si>
  <si>
    <t>If the lab uses an oxacillin disk (1ug) to screen for penicillin resistance in Strep. pneumoniae, what does the lab’s SOP instruct when the zone size measures &lt;19? (Referring to penicillin G or Benzylpenicillin, the IV formulation)</t>
  </si>
  <si>
    <t>1: Report penicillin resistant - 2: Perform additional testing using a penicillin MIC method - NA: lab does not perform oxacillin screen</t>
  </si>
  <si>
    <t>Amoxicillin</t>
  </si>
  <si>
    <t>Cefuroxime</t>
  </si>
  <si>
    <t>Ceftriaxone and/or Cefotaxime</t>
  </si>
  <si>
    <t>Do records indicate that quality control for ICR testing is done either on a weekly basis or each time the test is performed?</t>
  </si>
  <si>
    <t>Do records indicate that lab uses both positive and negative control organisms to QC the ICR test in use? (Commonly used ICR positive strain is S.aureus ATCC BAA-977)</t>
  </si>
  <si>
    <t xml:space="preserve">When the ICR test is positive, is the clindamycin result changed to resistant? </t>
  </si>
  <si>
    <t>Enterococcus spp</t>
  </si>
  <si>
    <t xml:space="preserve">Standard: It is the responsibility of laboratory management to ensure the laboratory is equipped with standard safety equipment. The list above is a partial list of necessary items. Biosafety cabinets should be in place and in use and all centrifuges should have covers. Hand washing stations should be designated and equipped and eyewash stations (or an acceptable alternative method of eye cleansing) should be available and operable. Spill kits and first aid kits should be kept in a designated place and checked regularly for readiness. </t>
  </si>
  <si>
    <t>Standard: ISO 15189: 5.2.10  All syringes, needles, lancets, or other bloodletting devices capable of transmitting infection must be used only once and discarded in puncture resistant containers that are not overfilled. Sharps containers should be clearly marked to warn handlers of the potential hazard and should be located in areas where sharps are commonly used.</t>
  </si>
  <si>
    <t>Standard: A biosafety cabinet should be used for to prevent aerosol exposure to contagious specimens or organisms. For proper functioning and full protection, biosafety cabinets require periodic maintenance and should be serviced accordingly.</t>
  </si>
  <si>
    <t>Standard: ISO 15189: 5.2.10 The work area should be regularly inspected for cleanliness and leakage. An appropriate disinfectant should be used. At a minimum, all benchtops and working surfaces should be disinfected at the beginning and end of every shift. All spills should be contained immediately and the work surfaces disinfected.</t>
  </si>
  <si>
    <t>Standard: Management is responsible to provide appropriate personal protective equipment— gloves, lab coats, eye protection, shields, etc. — in useable condition. Laboratory staff must utilize personal protective equipment in the laboratory at all times. Protective clothing should not be worn outside the laboratory. Gloves should be replaced immediately when torn or contaminated and not washed for reuse</t>
  </si>
  <si>
    <t>Title/Position</t>
  </si>
  <si>
    <t>1: All - 2: Some - 3: None</t>
  </si>
  <si>
    <t>When a blood culture bottle shows signs of positivity, (turbidity, hemolysis, or gas production), does the lab perform a Gram stain of the bottle broth?</t>
  </si>
  <si>
    <t xml:space="preserve">After 24 hours of incubation, subculture all bottles that appear negative  </t>
  </si>
  <si>
    <t>After 48 hours of incubation, subculture all bottles that appear negative again (if the first subculture was negative)</t>
  </si>
  <si>
    <t>On the final day of incubation, perform a terminal subculture before the final negative report is issued</t>
  </si>
  <si>
    <t>Does the SOP provide stepwise instructions for how to perform the test correctly?</t>
  </si>
  <si>
    <t>Does the SOP provide stepwise instructions for interpreting the test result correctly?</t>
  </si>
  <si>
    <t>1: Always - 2:  Sometimes - 3: No - NA, lab does not use latex agglutination to identify Staph</t>
  </si>
  <si>
    <t>If the Optochin result is equivocal (9-13mm), is bile solubility or other additional testing performed to confirm the ID?</t>
  </si>
  <si>
    <t>Do the AST SOPs or bench aides provide examples of intrinsic resistance patterns? (Such as those found in CLSI M100 Appendix B or EUCAST Expert Rules V3.1)</t>
  </si>
  <si>
    <t>Do the AST SOPs or bench aides define examples of unusual or unexpected AST results? (Such as those found in CLSI M100 Appendix A or EUCAST Expert Rules V3.1)</t>
  </si>
  <si>
    <t>Pseudomonas and Doripenem</t>
  </si>
  <si>
    <t>Labs that do NOT use current aztreonam and cephalosporin breakpoints should attach a warning comment to the report for ESBL positive organisms: “ESBL-producers should be considered clinically resistant to all penicillins, cephalosporins, and aztreonam.” Is this practice in place?</t>
  </si>
  <si>
    <t>Modified carbapenem inactivation method (MCIM)</t>
  </si>
  <si>
    <t>1: Report the oxacillin interpretation, regardless of what the cefoxitin result is - 2: Report the cefoxitin interpretation, regardless of what the oxacillin result is - 3: If either drug tests R, report the result as R - NA: the lab only tests one of these drugs, not both</t>
  </si>
  <si>
    <t>Answer NA if manual MIC method not used</t>
  </si>
  <si>
    <t xml:space="preserve">To be completed if there is no record of another safety audit in the past 12 months. This is not intended to be a comprehensive safety audit. </t>
  </si>
  <si>
    <t>Email address</t>
  </si>
  <si>
    <t>2. Chromogenic agar designed for urine specimens</t>
  </si>
  <si>
    <t>City</t>
  </si>
  <si>
    <t>1. Both blood agar and a selective gram negative agar (e.g. MacConkey, EMB, CLED)</t>
  </si>
  <si>
    <t>4. Other, describe</t>
  </si>
  <si>
    <t>Is this reagent in use in your lab? (If No, select N/A for the remaining questions about this reagent)</t>
  </si>
  <si>
    <t>Has an up-to-date SOP been fully implemented?* (If the reagent is in use but there is no SOP, answer "no" to all remaining questions about this reagent)</t>
  </si>
  <si>
    <t>Is this test in use in your lab? (If No, select N/A for the remaining questions about this reagent)</t>
  </si>
  <si>
    <t>Ampicillin</t>
  </si>
  <si>
    <t>Antibiotic Susceptibility Testing</t>
  </si>
  <si>
    <t>1: Systems are not currently interfaced</t>
  </si>
  <si>
    <t>2: Bidirectional: Patient information (e.g., medical record number, specimen number, specimen type) flows from the LIS into the instrument software, AND results (ID and AST) flow from the instrument software back into the LIS.</t>
  </si>
  <si>
    <t>3: Uni-directional: Patient information flows from the LIS into the instrument software, but results do not transmit back into the LIS</t>
  </si>
  <si>
    <t>4: Uni-directional: Results transmit from the instrument software into the LIS, but patient information cannot flow from the LIS into the instrument software.</t>
  </si>
  <si>
    <t xml:space="preserve">2: Bidirectional: Patient information (e.g., demographics, lab orders) flows from the HIS into the LIS, AND patient microbiology (ID/AST) results flow from the LIS back into the HIS. </t>
  </si>
  <si>
    <t xml:space="preserve">3: Uni-directional: Patient demographics transmit from the HIS into the LIS, but patient results do not transmit back into the HIS </t>
  </si>
  <si>
    <t xml:space="preserve">4: Uni-directional: Patient results transmit from the LIS into the HIS, but patient demographics cannot transmit from the HIS into the LIS. </t>
  </si>
  <si>
    <t xml:space="preserve">NA: no LIS or no HIS </t>
  </si>
  <si>
    <t>Are media quality controlled by using ATCC or ATCC-derivative strains?</t>
  </si>
  <si>
    <t>MacConkey (MAC) and Eosin methylene blue (EMB) agars contain bile salts and/or dyes that are toxic for Gram positive bacteria when made properly. Do QC records for MAC and/or EMB plates demonstrate that each batch/lot is challenged using a Gram positive organism?</t>
  </si>
  <si>
    <t>Do records indicate that quality control for ESBL testing is done either on a weekly basis or each time the test is performed?</t>
  </si>
  <si>
    <t>Other disk method, e.g., combination disk test or double disk synergy</t>
  </si>
  <si>
    <t>Chromogenic agar specific for carbapenemase producers</t>
  </si>
  <si>
    <t>Organism Identification</t>
  </si>
  <si>
    <t>Does the lab possess a valid (current) ISO 15189 accreditation certificate for any of the following tests? (Confirm by reviewing certificate)</t>
  </si>
  <si>
    <t>1: Yes - 2: No action is documented - 3: Temperatures are not recorded </t>
  </si>
  <si>
    <t>1: Yes - 2: Some, but would like additional training - 3: No training documented</t>
  </si>
  <si>
    <t>1: Yes - 2: Some, but would like additional training - 3: No</t>
  </si>
  <si>
    <t>Contact information of the relevant bacteriology laboratory leadership; e.g., Director, Manager, Supervisor, Section Head, Quality Officer</t>
  </si>
  <si>
    <t>Country</t>
  </si>
  <si>
    <t xml:space="preserve">Laboratory/Hospital name </t>
  </si>
  <si>
    <t>Address</t>
  </si>
  <si>
    <t>District</t>
  </si>
  <si>
    <t>Primary Laboratory affiliation</t>
  </si>
  <si>
    <t>Primary Laboratory/Facility funding sources</t>
  </si>
  <si>
    <t>4. Other</t>
  </si>
  <si>
    <t>Laboratory/Facility Level (if primarily government funded)</t>
  </si>
  <si>
    <t>Province</t>
  </si>
  <si>
    <t>3. Provinical</t>
  </si>
  <si>
    <t xml:space="preserve">2. Regional </t>
  </si>
  <si>
    <t>1. National</t>
  </si>
  <si>
    <t>4. District</t>
  </si>
  <si>
    <t>5. NA</t>
  </si>
  <si>
    <t>0.5</t>
  </si>
  <si>
    <t>0.6</t>
  </si>
  <si>
    <t>0.7</t>
  </si>
  <si>
    <t>0.8</t>
  </si>
  <si>
    <t>0.9</t>
  </si>
  <si>
    <t>0.10</t>
  </si>
  <si>
    <t>0.11</t>
  </si>
  <si>
    <t>0.12</t>
  </si>
  <si>
    <t>Free of staff food items?</t>
  </si>
  <si>
    <t>Free of patient samples?</t>
  </si>
  <si>
    <t>Well organized and free of clutter?</t>
  </si>
  <si>
    <t>Note: Intrinsic resistance is defined as inherent or innate (not acquired) resistance which is reflected in the wild-type of all representatives of a species; e.g., Citrobacter spp. and Klebsiella spp. are intrinsically (naturally) resistant to ampicillin</t>
  </si>
  <si>
    <t>Check SOPs and training/comptence assessment records</t>
  </si>
  <si>
    <t>1- FACILITY</t>
  </si>
  <si>
    <t>According to the SOP, which media are used for primary culture of urine?</t>
  </si>
  <si>
    <t>ACCREDITATION and CERTIFICATION</t>
  </si>
  <si>
    <t>#</t>
  </si>
  <si>
    <t>MIC Strip test, e.g., Etest KPC, MBL or Liofilchem MRP/MBO, ETP/EBO</t>
  </si>
  <si>
    <t>When a carbapenemase producer is detected, is it noted on the final report to the clinician?</t>
  </si>
  <si>
    <t>When a carbapenemase producer is detected, is infection control notified by the lab?</t>
  </si>
  <si>
    <t>Broth microdilution (BMD) with Polysorbate 80</t>
  </si>
  <si>
    <t>Broth microdilution (BMD) without Polysorbate 80</t>
  </si>
  <si>
    <t>Look at the ceftazidime disks currently in use. Does the drug concentration correspond correctly to the standard in use? (CLSI breakpoints require 30ug disks, EUCAST breakpoints require 10ug)</t>
  </si>
  <si>
    <t>ACINETOBACTER SPP, CONVENTIONAL ID METHODS</t>
  </si>
  <si>
    <t>ENTEROBACTERIACEAE, CONVENTIONAL ID METHODS</t>
  </si>
  <si>
    <t>STREPTOCOCCUS PNEUMONIAE, CONVENTIONAL ID METHODS</t>
  </si>
  <si>
    <t>Has the lab educated the medical staff about the current limitations and risks associated with colistin AST?</t>
  </si>
  <si>
    <t>1: Supervisors and/or persons with supervisory permission - 2: All microbiologists</t>
  </si>
  <si>
    <t>These drugs may appear active in vitro, but are not effective clinically against Salmonella or Shigella and should not be reported as susceptible, regardless of the AST result.</t>
  </si>
  <si>
    <t xml:space="preserve">Do records indicate that lab uses both positive and negative control organisms to QC the carbapenemase test in use? </t>
  </si>
  <si>
    <t>Commonly used carbapenemase positive strains include K.pneumo ATCC BAA-1705, K.pneumo CCUG 56233, and K.pneumo NCTC 13438</t>
  </si>
  <si>
    <t xml:space="preserve">If the lab uses broth microdilution for colistin AST, is colistin sulfate used, not colistin methane sulfonate (sulfomethate)? </t>
  </si>
  <si>
    <t>Streak a line from top to bottom, then spread left to right across that line from top to bottom. Rotate plate 60° and repeat from beginning; rotate plate another 60° and repeat again.</t>
  </si>
  <si>
    <t>After AST inoculation, are “purity plates” made from the remaining suspension?</t>
  </si>
  <si>
    <t>A purity plate is a light subculture of the inoculum that is made to ensure the inoculum was not mixed or contaminated; usually streaked like a urine to ensure visualization of individual colonies and checked for purity when reading AST results</t>
  </si>
  <si>
    <t xml:space="preserve">Does the lab possess a guidance document with photos describing how to measure gradient strip endpoints? </t>
  </si>
  <si>
    <t>For example http://www.ilexmedical.com/files/ETEST_RG.pdf</t>
  </si>
  <si>
    <t xml:space="preserve">Does the SOP for blood cultures appropriately define which organisms are commonly considered contaminants? </t>
  </si>
  <si>
    <t>E.g.,  Corynebacterium spp., Propionibacterium spp., Micrococcus spp., viridans Strep spp., Bacillus spp., and coagulase-negative Staph spp. isolated from only one culture</t>
  </si>
  <si>
    <t>Does the SOP describe how to identify potential pathogens on all primary media?</t>
  </si>
  <si>
    <t>1: Within the past 2 years - 2: More than 2 years ago - 3: NA</t>
  </si>
  <si>
    <t>1.1</t>
  </si>
  <si>
    <t>1.2</t>
  </si>
  <si>
    <t>1.3</t>
  </si>
  <si>
    <t>1.4</t>
  </si>
  <si>
    <t>1.5</t>
  </si>
  <si>
    <t>1.6</t>
  </si>
  <si>
    <t>1.7</t>
  </si>
  <si>
    <t>1.8</t>
  </si>
  <si>
    <t>1.10</t>
  </si>
  <si>
    <t>1.11</t>
  </si>
  <si>
    <t>1.12</t>
  </si>
  <si>
    <t>1.13</t>
  </si>
  <si>
    <t>1.14</t>
  </si>
  <si>
    <t>1.15</t>
  </si>
  <si>
    <t>1.24</t>
  </si>
  <si>
    <t>1.25</t>
  </si>
  <si>
    <t>1.26</t>
  </si>
  <si>
    <t>1.28</t>
  </si>
  <si>
    <t>1.29</t>
  </si>
  <si>
    <t>1.30</t>
  </si>
  <si>
    <t>1.31</t>
  </si>
  <si>
    <t>1.32</t>
  </si>
  <si>
    <t>1.33</t>
  </si>
  <si>
    <t>1.34</t>
  </si>
  <si>
    <t>1.35</t>
  </si>
  <si>
    <t>1.36</t>
  </si>
  <si>
    <t>1.37</t>
  </si>
  <si>
    <t>1.38</t>
  </si>
  <si>
    <t>1.39</t>
  </si>
  <si>
    <t>1.40</t>
  </si>
  <si>
    <t>1.42</t>
  </si>
  <si>
    <t>1.43</t>
  </si>
  <si>
    <t>1.44</t>
  </si>
  <si>
    <t>1.45</t>
  </si>
  <si>
    <t>1.46</t>
  </si>
  <si>
    <t>1.47</t>
  </si>
  <si>
    <t>1.48</t>
  </si>
  <si>
    <t>1.49</t>
  </si>
  <si>
    <t>1.50</t>
  </si>
  <si>
    <t>1.51</t>
  </si>
  <si>
    <t>1.52</t>
  </si>
  <si>
    <t>1.53</t>
  </si>
  <si>
    <t>2.1</t>
  </si>
  <si>
    <t>2.2</t>
  </si>
  <si>
    <t>2.3</t>
  </si>
  <si>
    <t>2.4</t>
  </si>
  <si>
    <t>2.5</t>
  </si>
  <si>
    <t>2.6</t>
  </si>
  <si>
    <t>2.9</t>
  </si>
  <si>
    <t>2.10</t>
  </si>
  <si>
    <t>2.11</t>
  </si>
  <si>
    <t>2.12</t>
  </si>
  <si>
    <t>2.13</t>
  </si>
  <si>
    <t>2.14</t>
  </si>
  <si>
    <t>2.15</t>
  </si>
  <si>
    <t>2.16</t>
  </si>
  <si>
    <t>2.17</t>
  </si>
  <si>
    <t>2.18</t>
  </si>
  <si>
    <t>2.19</t>
  </si>
  <si>
    <t>2.20</t>
  </si>
  <si>
    <t>2.22</t>
  </si>
  <si>
    <t>2.23</t>
  </si>
  <si>
    <t>2.24</t>
  </si>
  <si>
    <t>2.25</t>
  </si>
  <si>
    <t>2.26</t>
  </si>
  <si>
    <t>2.27</t>
  </si>
  <si>
    <t>2.28</t>
  </si>
  <si>
    <t>2.29</t>
  </si>
  <si>
    <t>2.30</t>
  </si>
  <si>
    <t>2.31</t>
  </si>
  <si>
    <t>2.32</t>
  </si>
  <si>
    <t>2.33</t>
  </si>
  <si>
    <t>2.34</t>
  </si>
  <si>
    <t>2.35</t>
  </si>
  <si>
    <t>2.36</t>
  </si>
  <si>
    <t>2.37</t>
  </si>
  <si>
    <t>2.38</t>
  </si>
  <si>
    <t>3.1</t>
  </si>
  <si>
    <t>3.2</t>
  </si>
  <si>
    <t>3.3</t>
  </si>
  <si>
    <t>3.4</t>
  </si>
  <si>
    <t>3.5</t>
  </si>
  <si>
    <t>3.6</t>
  </si>
  <si>
    <t>3.8</t>
  </si>
  <si>
    <t>3.9</t>
  </si>
  <si>
    <t>3.7</t>
  </si>
  <si>
    <t>3.10</t>
  </si>
  <si>
    <t>3.11</t>
  </si>
  <si>
    <t>3.12</t>
  </si>
  <si>
    <t>3.13</t>
  </si>
  <si>
    <t>3.14</t>
  </si>
  <si>
    <t>3.15</t>
  </si>
  <si>
    <t>3.16</t>
  </si>
  <si>
    <t>3.17</t>
  </si>
  <si>
    <t>3.18</t>
  </si>
  <si>
    <t>3.19</t>
  </si>
  <si>
    <t>3.20</t>
  </si>
  <si>
    <t>3.21</t>
  </si>
  <si>
    <t>3.22</t>
  </si>
  <si>
    <t>3.23</t>
  </si>
  <si>
    <t>3.26</t>
  </si>
  <si>
    <t>3.27</t>
  </si>
  <si>
    <t>3.28</t>
  </si>
  <si>
    <t>3.29</t>
  </si>
  <si>
    <t>3.30</t>
  </si>
  <si>
    <t>3.31</t>
  </si>
  <si>
    <t>3.32</t>
  </si>
  <si>
    <t>3.33</t>
  </si>
  <si>
    <t>3.34</t>
  </si>
  <si>
    <t>3.35</t>
  </si>
  <si>
    <t>3.36</t>
  </si>
  <si>
    <t>3.37</t>
  </si>
  <si>
    <t>3.38</t>
  </si>
  <si>
    <t>3.39</t>
  </si>
  <si>
    <t>3.40</t>
  </si>
  <si>
    <t>3.41</t>
  </si>
  <si>
    <t>3.42</t>
  </si>
  <si>
    <t>4.1</t>
  </si>
  <si>
    <t>4.2</t>
  </si>
  <si>
    <t>4.3</t>
  </si>
  <si>
    <t>4.4</t>
  </si>
  <si>
    <t>4.5</t>
  </si>
  <si>
    <t>4.6</t>
  </si>
  <si>
    <t>4.9</t>
  </si>
  <si>
    <t>4.10</t>
  </si>
  <si>
    <t>4.11</t>
  </si>
  <si>
    <t>4.12</t>
  </si>
  <si>
    <t>4.13</t>
  </si>
  <si>
    <t>4.14</t>
  </si>
  <si>
    <t>4.15</t>
  </si>
  <si>
    <t>4.16</t>
  </si>
  <si>
    <t>4.18</t>
  </si>
  <si>
    <t>4.19</t>
  </si>
  <si>
    <t>4.20</t>
  </si>
  <si>
    <t>4.22</t>
  </si>
  <si>
    <t>4.23</t>
  </si>
  <si>
    <t>4.26</t>
  </si>
  <si>
    <t>4.29</t>
  </si>
  <si>
    <t>4.30</t>
  </si>
  <si>
    <t>4.34</t>
  </si>
  <si>
    <t>4.37</t>
  </si>
  <si>
    <t>4.38</t>
  </si>
  <si>
    <t>4.39</t>
  </si>
  <si>
    <t>4.40</t>
  </si>
  <si>
    <t>4.41</t>
  </si>
  <si>
    <t>4.42</t>
  </si>
  <si>
    <t>4.43</t>
  </si>
  <si>
    <t>4.44</t>
  </si>
  <si>
    <t>4.45</t>
  </si>
  <si>
    <t>5.1</t>
  </si>
  <si>
    <t>5.2</t>
  </si>
  <si>
    <t>5.3</t>
  </si>
  <si>
    <t>5.4</t>
  </si>
  <si>
    <t>5.5</t>
  </si>
  <si>
    <t>5.6</t>
  </si>
  <si>
    <t>5.7</t>
  </si>
  <si>
    <t>5.8</t>
  </si>
  <si>
    <t>5.9</t>
  </si>
  <si>
    <t>5.11</t>
  </si>
  <si>
    <t>5.12</t>
  </si>
  <si>
    <t>5.13</t>
  </si>
  <si>
    <t>5.14</t>
  </si>
  <si>
    <t>5.15</t>
  </si>
  <si>
    <t>5.16</t>
  </si>
  <si>
    <t>5.19</t>
  </si>
  <si>
    <t>6.1</t>
  </si>
  <si>
    <t>6.2</t>
  </si>
  <si>
    <t>6.3</t>
  </si>
  <si>
    <t>6.4</t>
  </si>
  <si>
    <t>6.6</t>
  </si>
  <si>
    <t>6.7</t>
  </si>
  <si>
    <t>6.8</t>
  </si>
  <si>
    <t>6.9</t>
  </si>
  <si>
    <t>6.10</t>
  </si>
  <si>
    <t>6.11</t>
  </si>
  <si>
    <t>6.12</t>
  </si>
  <si>
    <t>6.13</t>
  </si>
  <si>
    <t>6.14</t>
  </si>
  <si>
    <t>6.15</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</si>
  <si>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</si>
  <si>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</si>
  <si>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</si>
  <si>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</si>
  <si>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</si>
  <si>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</si>
  <si>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</si>
  <si>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</si>
  <si>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</si>
  <si>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</si>
  <si>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</si>
  <si>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</si>
  <si>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</si>
  <si>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</si>
  <si>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</si>
  <si>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</si>
  <si>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</si>
  <si>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</si>
  <si>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</si>
  <si>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</si>
  <si>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</si>
  <si>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</si>
  <si>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</si>
  <si>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</si>
  <si>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</si>
  <si>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</si>
  <si>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</si>
  <si>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</si>
  <si>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</si>
  <si>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</si>
  <si>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</si>
  <si>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</si>
  <si>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</si>
  <si>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</si>
  <si>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</si>
  <si>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</si>
  <si>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</si>
  <si>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</si>
  <si>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7.40</t>
  </si>
  <si>
    <t>7.39</t>
  </si>
  <si>
    <t>7.41</t>
  </si>
  <si>
    <t>7.42</t>
  </si>
  <si>
    <t>7.43</t>
  </si>
  <si>
    <t>7.44</t>
  </si>
  <si>
    <t>7.45</t>
  </si>
  <si>
    <t>7.46</t>
  </si>
  <si>
    <t>7.47</t>
  </si>
  <si>
    <t>7.48</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</si>
  <si>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</si>
  <si>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</si>
  <si>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</si>
  <si>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</si>
  <si>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</si>
  <si>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</si>
  <si>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</si>
  <si>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</si>
  <si>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</si>
  <si>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</si>
  <si>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</si>
  <si>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</si>
  <si>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</si>
  <si>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</si>
  <si>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</si>
  <si>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</si>
  <si>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</si>
  <si>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</si>
  <si>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</si>
  <si>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</si>
  <si>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</si>
  <si>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</si>
  <si>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</si>
  <si>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</si>
  <si>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</si>
  <si>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</si>
  <si>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</si>
  <si>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</si>
  <si>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</si>
  <si>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8.33</t>
  </si>
  <si>
    <t>8.30</t>
  </si>
  <si>
    <t>8.31</t>
  </si>
  <si>
    <t>8.32</t>
  </si>
  <si>
    <t>8.34</t>
  </si>
  <si>
    <t>8.35</t>
  </si>
  <si>
    <t>8.36</t>
  </si>
  <si>
    <t>8.37</t>
  </si>
  <si>
    <t>8.38</t>
  </si>
  <si>
    <t>8.39</t>
  </si>
  <si>
    <t>8.40</t>
  </si>
  <si>
    <t>8.41</t>
  </si>
  <si>
    <t>8.42</t>
  </si>
  <si>
    <t>8.43</t>
  </si>
  <si>
    <t>8.44</t>
  </si>
  <si>
    <t>8.45</t>
  </si>
  <si>
    <t>8.46</t>
  </si>
  <si>
    <t>8.47</t>
  </si>
  <si>
    <t>8.48</t>
  </si>
  <si>
    <t>9.1</t>
  </si>
  <si>
    <t>9.2</t>
  </si>
  <si>
    <t>9.3</t>
  </si>
  <si>
    <t>9.4</t>
  </si>
  <si>
    <t>9.5</t>
  </si>
  <si>
    <t>9.6</t>
  </si>
  <si>
    <t>9.7</t>
  </si>
  <si>
    <t>9.8</t>
  </si>
  <si>
    <t>9.9</t>
  </si>
  <si>
    <t>9.10</t>
  </si>
  <si>
    <t>9.11</t>
  </si>
  <si>
    <t>9.12</t>
  </si>
  <si>
    <t>9.13</t>
  </si>
  <si>
    <t>9.14</t>
  </si>
  <si>
    <t>1. Public/Government</t>
  </si>
  <si>
    <t>2. Private</t>
  </si>
  <si>
    <t>3. NGO/Faith-based/Donors</t>
  </si>
  <si>
    <t>5. Reference/referral lab within a Public Health Institute</t>
  </si>
  <si>
    <t>Standard: Acceptable ranges should be defined for all temperature dependent equipment</t>
  </si>
  <si>
    <t>Standard: Procedures should be available with instruction as to what action(s) should be taken when temperatures are out of range</t>
  </si>
  <si>
    <t>Standard: SANAS TG 28-02: 7.2.2 A reference culture is a microorganism preparation that is obtained from a culture type collection such as ATCC. A reference stock culture is a microorganism preparation derived from a reference culture. A working stock culture is growth derived from a reference stock culture. A subculture is the transfer of established microorganism growth on media to fresh media.</t>
  </si>
  <si>
    <t>Standard: CAP MIC.21300; SANAS TG 28-02: 6.1 The suitable performance of culture media, diluents, and other suspensions prepared in-house should be checked, where relevant, with regard to recovery or survival maintenance of target organisms, inhibition or suppression of non-target organisms, biochemical (differential and diagnostic) properties, physical properties (e.g. pH, volume, and sterility).</t>
  </si>
  <si>
    <t>Standard: CAP MIC.21540, MIC.21624 All staining procedures (gram stains, special stains, and fluorescent stains) should be checked and results recorded for each new batch of stain.</t>
  </si>
  <si>
    <t>Standard:  CAP MIC.21624 Positive and negative controls must be tested and recorded for all differential test procedures.  Controls must be performed and recorded at the specific periodic intervals listed for the tests.</t>
  </si>
  <si>
    <t>Standard: ISO 15189: 5.2.5 &amp; 5.2.10 The laboratory space should be sufficient to ensure that the quality of work, the safety of personnel, and the ability of staff to carry out quality control procedures and documentation. The laboratory should be clean and well organized, free of clutter, well-ventilated, adequately lit, and within acceptable temperature ranges. Emergency power should be available for sensitive instruments, temperature controlled storage, and other essential equipment to prevent damage and disruption due to unexpected power fluctuations and outages. Sensitive instruments should be equipped with surge controls. Distilled and de-ionized water should be available, if required.</t>
  </si>
  <si>
    <t>FLAGS</t>
  </si>
  <si>
    <t>GENERAL EQUIPMENT AVAILABILITY</t>
  </si>
  <si>
    <t>If yes, when was the most recent certification awarded?</t>
  </si>
  <si>
    <t>AUTOCLAVE MANAGEMENT</t>
  </si>
  <si>
    <t>TEMPERATURE AND ATMOSPHERE MONITORING</t>
  </si>
  <si>
    <t>Is Gram stain QC performed using both positive and negative control organisms?</t>
  </si>
  <si>
    <t>QC OF DISC DIFFUSION AST METHODS</t>
  </si>
  <si>
    <t>QC OF GRADIENT STRIP AST METHODS</t>
  </si>
  <si>
    <t>STAPHYLOCOCCUS AUREUS, KEY ID METHODS</t>
  </si>
  <si>
    <t>SHIGELLA/SALMONELLA SEROLOGY</t>
  </si>
  <si>
    <t>1: CLSI - 2: EUCAST - 3: Other (please list in comments) - 4: None/mixed</t>
  </si>
  <si>
    <t>How is the inoculum density checked for accuracy?</t>
  </si>
  <si>
    <t>BREAKPOINTS STANDARDS</t>
  </si>
  <si>
    <t>For the next 3 questions, answer NA if the lab does not use considered disks</t>
  </si>
  <si>
    <t>INTERPRETING RESULTS</t>
  </si>
  <si>
    <t>READING AST RESULTS</t>
  </si>
  <si>
    <t>INOCULATION/INCUBATION</t>
  </si>
  <si>
    <t>INOCULUM PREPARATION</t>
  </si>
  <si>
    <t>ANTIBIOTIC DISK AND GRADIENT STRIPS MAINTENANCE</t>
  </si>
  <si>
    <t>COLISTIN TESTING</t>
  </si>
  <si>
    <t>INDUCIBLE CLINDAMYCIN RESISTANCE TESTING</t>
  </si>
  <si>
    <t>PHENOTYPIC CARBAPENEMASE TESTING</t>
  </si>
  <si>
    <t>PHENOTYPIC ESBL TESTING</t>
  </si>
  <si>
    <t>PATIENT AND SPECIMEN IDENTIFICATION</t>
  </si>
  <si>
    <t>Describe the laboratory’s system for reporting AST results to the physician/client</t>
  </si>
  <si>
    <t>CUMULATIVE ANTIBIOGRAMS</t>
  </si>
  <si>
    <t>Designated specifically for storage of media/reagents?</t>
  </si>
  <si>
    <t>MEDIA PREPARATION EQUIPMENT AVAILABILITY</t>
  </si>
  <si>
    <t>THERMOMETERS</t>
  </si>
  <si>
    <t>AUTOMATED EQUIPMENT AVAILABILITY AND MAINTENANCE</t>
  </si>
  <si>
    <t>If No, answer NA until next section</t>
  </si>
  <si>
    <t>EQUIPMENT CALIBRATION  RECORDS</t>
  </si>
  <si>
    <t xml:space="preserve">Is work area (bench and hood) disinfection documented daily? </t>
  </si>
  <si>
    <t>Temperature</t>
  </si>
  <si>
    <t>Pressure</t>
  </si>
  <si>
    <t>Cycle Time</t>
  </si>
  <si>
    <t>Do records demonstrate that the following mechanical indicators are recorded each time the autoclave is run? (Review logs to confirm)</t>
  </si>
  <si>
    <t>Enter number of pieces in column D (#)</t>
  </si>
  <si>
    <t>Is a user manual present?</t>
  </si>
  <si>
    <t>Are routine (user) maintenance records present?</t>
  </si>
  <si>
    <t>Are preventive (vendor) maintenance records present?</t>
  </si>
  <si>
    <t>Is a service contract in place?</t>
  </si>
  <si>
    <t>Does the lab have an automated instrument for bacterial ID and AST? (e.g., Vitek, Microscan, Phoenix)</t>
  </si>
  <si>
    <t>Is the software up to date?</t>
  </si>
  <si>
    <t>Is the instrument functional today?</t>
  </si>
  <si>
    <t>In the event of prolonged instrument failure, is a contingency plan in place to provide uninterrupted bacteriology services?</t>
  </si>
  <si>
    <t>Are inpatients assigned a unique patient ID number upon admission to the hospital?</t>
  </si>
  <si>
    <t>Are outpatients assigned a unique patient ID number upon registration at the clinic?</t>
  </si>
  <si>
    <t>Does the laboratory assign a unique specimen ID number to each specimen received in the lab?</t>
  </si>
  <si>
    <t>Test order (e.g. culture &amp; AST)</t>
  </si>
  <si>
    <t>Patient Name</t>
  </si>
  <si>
    <t>2: Fully electronic, but non-LIS (e.g., Word, Excel)</t>
  </si>
  <si>
    <t>ORDER ENTRY</t>
  </si>
  <si>
    <t>CULTURE OBSERVATIONS</t>
  </si>
  <si>
    <t>Disk diffusion zone sizes</t>
  </si>
  <si>
    <t>Disk diffusion interpretation (S/I/R)</t>
  </si>
  <si>
    <t>MIC values</t>
  </si>
  <si>
    <t>MIC interpretation (S/I/R)</t>
  </si>
  <si>
    <t>Describe the laboratory’s system for recording culture observations</t>
  </si>
  <si>
    <t>Biochemical test results (e.g., "catalase positive") for conventional test methods</t>
  </si>
  <si>
    <t>The work card is where culture observations and biochemical test results are recorded. Work cards may be paper or electronic.</t>
  </si>
  <si>
    <t>Are AST reports retained for a defined time period (at least one year)?</t>
  </si>
  <si>
    <t>DATA BACKUP &amp; SECURITY</t>
  </si>
  <si>
    <t>Observe data entry into the LIS. Are individual data fields present for each of the following?</t>
  </si>
  <si>
    <t>Specimen identification number</t>
  </si>
  <si>
    <t>Can the LIS record MIC values to three decimal places (e.g. 0.016)?</t>
  </si>
  <si>
    <t xml:space="preserve">Can the LIS suppress (hide) an individual antibiotic result from the patient report without deleting it from the database (for cascade reporting)? </t>
  </si>
  <si>
    <t>AST DATA FIELDS</t>
  </si>
  <si>
    <t>Can the LIS de-duplicate data based on select criteria (e.g., patient ID, organism, specimen date)?</t>
  </si>
  <si>
    <t>Can the LIS produce a cumulative antibiogram report?</t>
  </si>
  <si>
    <t>Can the LIS interface with the Hospital Information System (HIS)?</t>
  </si>
  <si>
    <t>Can the LIS interface with automated AST instruments (e.g., Vitek, Phoenix, SIRScan, BIOMIC)?</t>
  </si>
  <si>
    <t>Has the laboratory ever been enrolled in the SLIPTA program?</t>
  </si>
  <si>
    <t>QMS MENTORING PROGRAMS</t>
  </si>
  <si>
    <t>Are temperatures recorded each day of use?</t>
  </si>
  <si>
    <t>Is there documentation of corrective action taken in response to out of range temperatures?</t>
  </si>
  <si>
    <t>QC is performed on each new batch/lot number</t>
  </si>
  <si>
    <t xml:space="preserve">GENERAL MEDIA PREPARATION </t>
  </si>
  <si>
    <t xml:space="preserve">Have all biosafety cabinets been recertified within a year of today’s date? </t>
  </si>
  <si>
    <t>Does the dehydrated Mueller Hinton Agar (dHMA) meet ISO 16782 (CLSI M6) standards? (Low thymine/thymidine content, not supplemented with Mg++ or Ca++ cations)</t>
  </si>
  <si>
    <t>Do QC records indicate that each batch of Mueller Hinton agar is checked for its ability to produce expected zone sizes using the following ATCC reference strains and antibiotics?</t>
  </si>
  <si>
    <t>ROUTINE MEDIA QC</t>
  </si>
  <si>
    <t>Observe the media reconstituted in house, is each batch clearly labeled with the following?</t>
  </si>
  <si>
    <t>QC is performed using ATCC or ATCC-derivative strains</t>
  </si>
  <si>
    <t>QC OF INDIVIDUAL BIOCHEMICAL METHODS</t>
  </si>
  <si>
    <t>QC OF ENTERIC SEROLOGY</t>
  </si>
  <si>
    <t>QC OF COMMERCIAL ID KITS and AUTOMATED ID SYSTEMS</t>
  </si>
  <si>
    <t>QC OF AUTOMATED AST SYSTEMS</t>
  </si>
  <si>
    <t xml:space="preserve">Does the hospital use a Hospital Information System (HIS) or Electronic Medical Record (EMR)? </t>
  </si>
  <si>
    <t>Lab types data into an online database</t>
  </si>
  <si>
    <t>Other, please describe in comments</t>
  </si>
  <si>
    <t>Lab sends paper forms to an AMR coordinator</t>
  </si>
  <si>
    <t>Lab types data into an Excel spreadsheet</t>
  </si>
  <si>
    <t>Lab types data into WHONET</t>
  </si>
  <si>
    <t>Lab exports a file from the automated AST instrument</t>
  </si>
  <si>
    <t>Lab exports a file from the LIS</t>
  </si>
  <si>
    <t>REPORTS AND DATA TRANSFER CAPABILITIES</t>
  </si>
  <si>
    <t>On each day of incubation, visually examine all bottles for signs of positivity (turbidity, hemolysis, gas production)</t>
  </si>
  <si>
    <t>Standard: CAP MIC.22210; SANAS TR 34-04:3.2.1.2 Media and procedures must be used to ensure isolation and identification of common uropathogens such as Enterobacteriaceae, Enterococcus sp., and Staphylococcus sp.</t>
  </si>
  <si>
    <t xml:space="preserve">Does the urine culture SOP provide guidance to the technologist in determining which organisms to “work up” (ID and AST) based on relative quantities, pathogenicity, and method of specimen collection? </t>
  </si>
  <si>
    <t>Selective enrichment broth (e.g., Selenite, GN, etc.)</t>
  </si>
  <si>
    <t>Other (describe in comments , not scored)</t>
  </si>
  <si>
    <t>Other (describe in comments, not scored)</t>
  </si>
  <si>
    <t>AST PANELS</t>
  </si>
  <si>
    <t>Review the most recent cumulative antibiogram. Does it adhere to the following CLSI M39 recommendations?</t>
  </si>
  <si>
    <t>Data is presented as %S (not %R)</t>
  </si>
  <si>
    <t>If No, answer the following questions "NA"</t>
  </si>
  <si>
    <t>Are isolates from environmental cultures and screening cultures (e.g., MRSA screen, VRE screen) excluded from the analysis?</t>
  </si>
  <si>
    <t>GRAM NEGATIVES &amp; BETA-LACTAM BREAKPOINTS</t>
  </si>
  <si>
    <t>Which blood culture incubation systems does the lab use?</t>
  </si>
  <si>
    <t>1: Automated only; 2: Manual System only; 3: Both automated and manual systems</t>
  </si>
  <si>
    <t>Subculture bottles that appear negative to a chocolate agar plate (incubated in 5% CO2) to ensure recovery of fastidious organisms</t>
  </si>
  <si>
    <t>Incubate all bottles between 5 and 7 days before issuing a final negative report</t>
  </si>
  <si>
    <t>MANUAL BLOOD CULTURE SYSTEMS</t>
  </si>
  <si>
    <t>BLOOD CULTURE PROCESSING</t>
  </si>
  <si>
    <t>Other (specify in comments)</t>
  </si>
  <si>
    <t>Postgraduate Master's degree in Microbiology or Medical Laboratory Sciences</t>
  </si>
  <si>
    <t>Advanced degree, other concentration (PhD, MD)</t>
  </si>
  <si>
    <t>Postgraduate Master's degree, other concentration</t>
  </si>
  <si>
    <t>Graduate Bachelor's degree in Microbiology or Medical Laboratory Sciences</t>
  </si>
  <si>
    <t>Graduate Bachelor's degree, other concentration</t>
  </si>
  <si>
    <t>Undergraduate Certificate or Diploma in Microbiology or Medical Laboratory Sciences</t>
  </si>
  <si>
    <t>Undergraduate Certificate or Diploma, other concentration</t>
  </si>
  <si>
    <t>LABORATORY STAFF EDUCATION/TRAINING</t>
  </si>
  <si>
    <t>QUALITY STRUCTURE/BASICS</t>
  </si>
  <si>
    <t>Is there documentation showing that the Quality Officers and Focal Points have received appropriate training in Quality Management Systems (QMS)?</t>
  </si>
  <si>
    <t>Is there a Quality Manual in place that conforms to ISO standards? (15189, 17025 or 9001)?</t>
  </si>
  <si>
    <t>Does the lab have up-to-date documentation showing which benches &amp; tests each staff member has been trained on and approved to work independently? (Review such records)</t>
  </si>
  <si>
    <t>Is the EQA/PT provider ISO-17043 accredited?</t>
  </si>
  <si>
    <t>1: Less than 2 months; 2: 2 – 6 months; 3: More than 6 months; NA: no EQA</t>
  </si>
  <si>
    <t xml:space="preserve">Review the 3 most recent EQA challenges for organism identification. On how many did the lab score &gt;80%? </t>
  </si>
  <si>
    <t xml:space="preserve">Review the 3 most recent EQA challenges for AST. On how many did the lab score &gt;80%? </t>
  </si>
  <si>
    <t>Does the lab produce a cumulative antibiogram at least annually?</t>
  </si>
  <si>
    <t>Is the cumulative antibiogram distributed to all physicians?</t>
  </si>
  <si>
    <t xml:space="preserve">Clearly displays the name of the hospital/facility </t>
  </si>
  <si>
    <t>Only presents data for organisms/antibiotics where the total N = 30 or more isolates</t>
  </si>
  <si>
    <t>Is the lab able to separate Inpatient data from Outpatient data?</t>
  </si>
  <si>
    <t>INTERFACE CONNECTIVITY</t>
  </si>
  <si>
    <t>DEMOGRAPHIC DATA FIELDS</t>
  </si>
  <si>
    <t>WORK CARD DATA FIELDS</t>
  </si>
  <si>
    <t>2.21</t>
  </si>
  <si>
    <t>Patient Date of Birth</t>
  </si>
  <si>
    <t>Patient Age</t>
  </si>
  <si>
    <t>SPECIMEN DATA FIELDS</t>
  </si>
  <si>
    <t>Patient Gender</t>
  </si>
  <si>
    <t>Patient Date of Admission</t>
  </si>
  <si>
    <t>Patient Last Name/Surname</t>
  </si>
  <si>
    <t>Patient First Name</t>
  </si>
  <si>
    <t>Patient Identification Number</t>
  </si>
  <si>
    <t>Patient Location (Ward or unit at time of specimen collection, e.g., "ICU")</t>
  </si>
  <si>
    <t>Specimen Source/Body Site (e.g. Arm)</t>
  </si>
  <si>
    <t>Additional descriptors (e.g., Left, Right)</t>
  </si>
  <si>
    <t>Specimen Type (e.g. Wound)</t>
  </si>
  <si>
    <t>5.10</t>
  </si>
  <si>
    <t>Name of physician ordering the test</t>
  </si>
  <si>
    <t>Can the LIS export line lists of data to .txt or .csv files?</t>
  </si>
  <si>
    <t>Review the specimen requisition form. Does it contain each of the following data fields?</t>
  </si>
  <si>
    <t>When exporting data from an LIS for data analysis purposes, including AMR surveillance, it is important that each data field is discrete</t>
  </si>
  <si>
    <t>SPECIMEN REQUISITION FORM</t>
  </si>
  <si>
    <t>Review the process of specimen receiving/order entry. Are each of the following variables captured in the logbook or computer system?</t>
  </si>
  <si>
    <t>5.20</t>
  </si>
  <si>
    <t>5.22</t>
  </si>
  <si>
    <t>5.23</t>
  </si>
  <si>
    <t>Review the workcard of a recently completed culture. Are the following elements recorded?</t>
  </si>
  <si>
    <t>AST RESULTS REPORTING</t>
  </si>
  <si>
    <t>Is there evidence that QC review is performed at the stated frequency?</t>
  </si>
  <si>
    <t>Does a Supervisor or qualified designee review positive culture results every day?</t>
  </si>
  <si>
    <t xml:space="preserve">Is there documentation showing that the the Supervisor/Quality Officer received training on how to effectively troubleshoot QC failures? </t>
  </si>
  <si>
    <t xml:space="preserve">Among laboratory leadership and the technical staff in bacteriology, indicate the number that fall into each training level category. </t>
  </si>
  <si>
    <t>On-the-job training only</t>
  </si>
  <si>
    <t>High school/Secondary school diploma</t>
  </si>
  <si>
    <t>Is the lab sufficiently staffed to provide high quality services? (Including support staff.)</t>
  </si>
  <si>
    <t>STAPHYLOCOCCUS AUREUS, OTHER ID METHODS</t>
  </si>
  <si>
    <t>LABORATORY DEMOGRAPHICS</t>
  </si>
  <si>
    <t>1.54</t>
  </si>
  <si>
    <t>1.55</t>
  </si>
  <si>
    <t>1.56</t>
  </si>
  <si>
    <t>1.57</t>
  </si>
  <si>
    <t>1.58</t>
  </si>
  <si>
    <t>1.59</t>
  </si>
  <si>
    <t>1.60</t>
  </si>
  <si>
    <t>1.61</t>
  </si>
  <si>
    <t>Y/N</t>
  </si>
  <si>
    <t>TEST MENU and WORKLOAD</t>
  </si>
  <si>
    <t>Blood Cultures</t>
  </si>
  <si>
    <t>Urine Cultures</t>
  </si>
  <si>
    <t>Stool Cultures</t>
  </si>
  <si>
    <t>Respiratory Cultures (not TB)</t>
  </si>
  <si>
    <t>Wound Cultures</t>
  </si>
  <si>
    <t>Sterile Body Fluid Cultures</t>
  </si>
  <si>
    <t>Anaerobic Cultures</t>
  </si>
  <si>
    <t>Fungal Cultures (Mold)</t>
  </si>
  <si>
    <t>Fungal Cultures (Yeast)</t>
  </si>
  <si>
    <t>MRSA screen (nares, axilla, groin)</t>
  </si>
  <si>
    <t>VRE screen (rectal swab)</t>
  </si>
  <si>
    <t>CRE screen (rectal swab)</t>
  </si>
  <si>
    <t>Cerebrospinal Fluid Cultures</t>
  </si>
  <si>
    <t xml:space="preserve">AST/AMR METHODS AND WORKLOAD </t>
  </si>
  <si>
    <t xml:space="preserve">Which manual AST methods are in use? </t>
  </si>
  <si>
    <t xml:space="preserve">Which automated AST methods are in use? </t>
  </si>
  <si>
    <t>Colistin resistance</t>
  </si>
  <si>
    <t>ESBL producers</t>
  </si>
  <si>
    <t>LABORATORY STAFF EDUCATION/TRAINING/COMPETENCY</t>
  </si>
  <si>
    <t># staff</t>
  </si>
  <si>
    <t>Blood culture</t>
  </si>
  <si>
    <t>Urine culture</t>
  </si>
  <si>
    <t>Stool culture</t>
  </si>
  <si>
    <t>Respiratory culture (non-TB)</t>
  </si>
  <si>
    <t>Wound culture</t>
  </si>
  <si>
    <t>Do records demonstrate that lab staff receive annual competency assessments for each of the following? (Review competency records, select N/A if not on lab's test menu)</t>
  </si>
  <si>
    <t>Is deionized water (DI) or distilled water used to prepare all media?</t>
  </si>
  <si>
    <t>MEDIA PREPARATION SOPs</t>
  </si>
  <si>
    <t>Do all media preparation records including the following?</t>
  </si>
  <si>
    <t>MULLER HINTON MEDIA PREPARATION AND QC</t>
  </si>
  <si>
    <t>What is the source of the blood used to make the blood agar, chocolate, and/or MHB plates?</t>
  </si>
  <si>
    <t xml:space="preserve">Observe the Gram's stain, catalase, coagulase, oxidase and indole reagents in use by the laboratory. Are they labeled with : </t>
  </si>
  <si>
    <t>GRAM STAIN QC and REAGENT LABELING AND STORAGE</t>
  </si>
  <si>
    <t>TOUBLESHOOTING, PROBLEM SOLVING, AND ROOT CAUSE ANALYSES</t>
  </si>
  <si>
    <t>Is a root cause analysis performed when unacceptable QC results are obtained? (Request to see a recent example)</t>
  </si>
  <si>
    <t>Are patient results reported if QC of media, ID method, or AST method was not performed?</t>
  </si>
  <si>
    <t>Are patient results reported if QC of media, ID method, or AST method failed to produce acceptable results?</t>
  </si>
  <si>
    <t>Is there evidence that the lab troubleshoots unacceptable QC results for media, reagents, ID systems and AST methods?</t>
  </si>
  <si>
    <t>Is QC performed using ATCC or ATCC-derivative strains?</t>
  </si>
  <si>
    <t>Is QC performed on every new lot number/shipment of ID cards/trays before they are placed into use?</t>
  </si>
  <si>
    <t>ROUTINE AST REFERENCE STRAINS</t>
  </si>
  <si>
    <t>SPECIAL AST REFERENCE STRAINS</t>
  </si>
  <si>
    <t>Staph aureus ATCC BAA-976 (msrA positive, Dzone negative)</t>
  </si>
  <si>
    <t>Staph aureus ATCC BAA-977 (ermA positive, Dzone positive)</t>
  </si>
  <si>
    <t>E.coli ATCC 35218 (TEM-1 positive)</t>
  </si>
  <si>
    <t>E.coli ATCC 13353 (CTX-M-15 ESBL positive)</t>
  </si>
  <si>
    <t>K. pneumo ATCC 700603 (SHV-18, OXA-2) ESBL test QC</t>
  </si>
  <si>
    <t>K. pneumo ATCC BAA-1705 (TEM, SHV, KPC-2) Carbapenemase test QC</t>
  </si>
  <si>
    <t>K. pneumo ATCC BAA-1706 (Resistant to carbapenems by non carbapenemase method)</t>
  </si>
  <si>
    <t>Staph aureus ATCC 43300 (mecA positive, MRSA)</t>
  </si>
  <si>
    <t>4.17</t>
  </si>
  <si>
    <t>4.24</t>
  </si>
  <si>
    <t>Is antibiotic disk QC performed using the recommended ATCC reference strains below? (Review QC records to confirm)</t>
  </si>
  <si>
    <t>Is antibiotic disk QC performed before placing newly received lot numbers/shipments into use? (Review QC records to confirm)</t>
  </si>
  <si>
    <t>1: Each day that disk AST is performed on patients – 2: Weekly – 3: Every other week – 4: Monthly - 5: Other (describe in comments) – NA: disk method not used</t>
  </si>
  <si>
    <t>1: Each day that strip AST is performed on patients – 2: Weekly – 3: Every other week – 4: Monthly - 5: Other (describe in comments) – NA: strip method not used</t>
  </si>
  <si>
    <t>Does the lab use an automated instrument for AST? (eg, Vitek, Phoenix, Microscan, etc)</t>
  </si>
  <si>
    <t>Are the antibiotic cards/trays stored at the manufacturer-recommended temperatures?</t>
  </si>
  <si>
    <t>Is QC of the antibiotic cards/trays performed before placing new lot numbers/shipments into use? (Review QC records to confirm)</t>
  </si>
  <si>
    <t>1: Each day that automated AST is performed on patients – 2: Weekly – 3: Every other week – 4: Monthly - 5: Other (describe in comments) – NA: automated method not used</t>
  </si>
  <si>
    <t>Does the lab provide blood culture specimen collection instructions/SOPs to patient sample collection areas?</t>
  </si>
  <si>
    <t>Antiseptic skin preparation and aseptic collection technique</t>
  </si>
  <si>
    <t>Antiseptic stopper preparation and aseptic inoculation of bottles</t>
  </si>
  <si>
    <t>Transport bottles to the lab within 1 hour of collection</t>
  </si>
  <si>
    <t>Review the blood culture specimen collection instructions. Does it address the following items?</t>
  </si>
  <si>
    <t>Does the lab provide urine culture specimen collection instructions/SOPs to patient sample collection areas?</t>
  </si>
  <si>
    <t>Review the urine culture specimen collection instructions. Does it address the following items?</t>
  </si>
  <si>
    <t>Sterile containers only</t>
  </si>
  <si>
    <t>Does the lab (or other department) provide annual refresher training to clinical staff on urine culture specimen collection?</t>
  </si>
  <si>
    <t>Antiseptic cleaning instructions for women, men and infants</t>
  </si>
  <si>
    <t>Minimum volume (typically 3mL)</t>
  </si>
  <si>
    <t>Proper labeling instructions</t>
  </si>
  <si>
    <t>Does the lab provide stool culture specimen collection instructions/SOPs to patient sample collection areas?</t>
  </si>
  <si>
    <t>Does the lab (or other department) provide annual refresher training to clinical staff on stool culture specimen collection?</t>
  </si>
  <si>
    <t>Review the stool culture specimen collection instructions. Does it address the following items?</t>
  </si>
  <si>
    <t>Transport to the lab at room temperature within 2 hours</t>
  </si>
  <si>
    <t>If transport will be delayed, place specimen in an approved transport medium (such as Cary-Blair) for up to 24 hours</t>
  </si>
  <si>
    <t>When the bacteriology lab is closed, does another laboratory department process (plate) the specimens or ensure that they are stored at the proper temperatures? (Select NA if bacteriology lab does not close)</t>
  </si>
  <si>
    <t>Does the lab store specimens properly prior to and following testing?</t>
  </si>
  <si>
    <t>SPECIMEN MANAGEMENT</t>
  </si>
  <si>
    <t>SPECIMEN REJECTION</t>
  </si>
  <si>
    <t>Does the lab maintain quality indicators regarding the number of specimens rejected?</t>
  </si>
  <si>
    <t>BLOOD SPECIMEN COLLECTION and TRANSPORT</t>
  </si>
  <si>
    <t>URINE SPECIMEN COLLECTION and TRANSPORT</t>
  </si>
  <si>
    <t>STOOL SPECIMEN COLLECTION and TRANSPORT</t>
  </si>
  <si>
    <t>Does the lab possess a guidance document with photos describing how to measure zone sizes, such as the CLSI M02 or the EUCAST disk diffusion reading guides?</t>
  </si>
  <si>
    <t xml:space="preserve">http://www.eucast.org/ast_of_bacteria/guidance_documents/  </t>
  </si>
  <si>
    <t>http://clsi-m100.com/</t>
  </si>
  <si>
    <t xml:space="preserve">Is there internet in the lab to access free EUCAST PDFs or CLSI M100 online version? </t>
  </si>
  <si>
    <t>Ask to see the lab’s most current hard copy of the standard. Is it less than 3 years old?</t>
  </si>
  <si>
    <t>Does the lab obtain updates of the standard in use at least every 3 years?</t>
  </si>
  <si>
    <t>Does the lab have a software program to produce the antibiogram?</t>
  </si>
  <si>
    <t xml:space="preserve"># cultures last year </t>
  </si>
  <si>
    <t xml:space="preserve"># organisms last year </t>
  </si>
  <si>
    <t>Does the lab have a formally designated Quality Officer or Manager?</t>
  </si>
  <si>
    <t>Is there a Quality Focal Point in bacteriology, in charge of collaboration with quality manager?</t>
  </si>
  <si>
    <t>Any other microbiology applied technique such as Gram staining?</t>
  </si>
  <si>
    <t xml:space="preserve">Is QC performed on every new lot number/shipment before kits are placed into use, according to manufacturer recommendations? </t>
  </si>
  <si>
    <t>Ranges defined</t>
  </si>
  <si>
    <t>Temperature recorded</t>
  </si>
  <si>
    <t>BLOOD CULTURE BOTTLES PREPARATION AND QC</t>
  </si>
  <si>
    <t>11- ANTIMICROBIAL SUSCEPTIBILITY TESTING (AST) BASICS</t>
  </si>
  <si>
    <t>Conductimetry</t>
  </si>
  <si>
    <t>pH</t>
  </si>
  <si>
    <t>Sterility</t>
  </si>
  <si>
    <t>Enterococcus faecalis ATCC 51299/CIP 104676 (vanB positive, VRE)</t>
  </si>
  <si>
    <t>4- QUALITY ASSURANCE</t>
  </si>
  <si>
    <t>3- DATA MANAGEMENT</t>
  </si>
  <si>
    <t>7- QUALITY CONTROL - AST METHODS</t>
  </si>
  <si>
    <t>9- PROCESSING</t>
  </si>
  <si>
    <t>12- AST EXPERT RULES</t>
  </si>
  <si>
    <t xml:space="preserve">5- QUALITY CONTROL - MEDIA </t>
  </si>
  <si>
    <t>6- QUALITY CONTROL - IDENTIFICATION</t>
  </si>
  <si>
    <t>7- QUALITY CONTROL - AST</t>
  </si>
  <si>
    <t>11- BASIC AST</t>
  </si>
  <si>
    <t>EXPERT RULES FOR SALMONELLA</t>
  </si>
  <si>
    <t>EXPERT RULES FOR STAPH AUREUS</t>
  </si>
  <si>
    <t>GENERAL CONSIDERATIONS FOR STREP PNEUMONIAE</t>
  </si>
  <si>
    <t>EXPERT RULES FOR STREP PNEUMONIAE</t>
  </si>
  <si>
    <t>Advanced degree in Med. Microbiology/Med. Lab. (PhD, MD)</t>
  </si>
  <si>
    <t>PG Master's degree in Microbiology or Med. Lab. Sciences</t>
  </si>
  <si>
    <t>Grad. Bachelor's degree in Microbiology or Med. Lab. Sciences</t>
  </si>
  <si>
    <t>UG Certificate/Diploma in Microbiology or Med. Lab. Sciences</t>
  </si>
  <si>
    <t>STAFFING</t>
  </si>
  <si>
    <t>1-English</t>
  </si>
  <si>
    <t>BIOSAFETY EQUIPMENT</t>
  </si>
  <si>
    <t>PERSONAL PROTECTIVE EQUIPMENT</t>
  </si>
  <si>
    <t>BIOSAFETY BEHAVIORS</t>
  </si>
  <si>
    <t>BIOSAFETY DOCUMENTATION AND TRAINING</t>
  </si>
  <si>
    <t>SA1</t>
  </si>
  <si>
    <t>SA2</t>
  </si>
  <si>
    <t>SA3</t>
  </si>
  <si>
    <t>SA4</t>
  </si>
  <si>
    <t>SA5</t>
  </si>
  <si>
    <t>SA6</t>
  </si>
  <si>
    <t>SA7</t>
  </si>
  <si>
    <t>SA8</t>
  </si>
  <si>
    <t>SA9</t>
  </si>
  <si>
    <t>SA11</t>
  </si>
  <si>
    <t>SA10</t>
  </si>
  <si>
    <t>SA12</t>
  </si>
  <si>
    <t>SA13</t>
  </si>
  <si>
    <t>SA14</t>
  </si>
  <si>
    <t>SA15</t>
  </si>
  <si>
    <t>SA16</t>
  </si>
  <si>
    <t>SA17</t>
  </si>
  <si>
    <t>SA18</t>
  </si>
  <si>
    <t>SA19</t>
  </si>
  <si>
    <t>SA20</t>
  </si>
  <si>
    <t>SA21</t>
  </si>
  <si>
    <t>SA22</t>
  </si>
  <si>
    <t>SA23</t>
  </si>
  <si>
    <t>SA24</t>
  </si>
  <si>
    <t>0.13</t>
  </si>
  <si>
    <t>0.14</t>
  </si>
  <si>
    <t>0.15</t>
  </si>
  <si>
    <t>0.16</t>
  </si>
  <si>
    <t>0.17</t>
  </si>
  <si>
    <t>0.18</t>
  </si>
  <si>
    <t>0.20</t>
  </si>
  <si>
    <t>0.21</t>
  </si>
  <si>
    <t>0.22</t>
  </si>
  <si>
    <t>0.23</t>
  </si>
  <si>
    <t>0.24</t>
  </si>
  <si>
    <t>0.25</t>
  </si>
  <si>
    <t>0.26</t>
  </si>
  <si>
    <t>0.27</t>
  </si>
  <si>
    <t>0.28</t>
  </si>
  <si>
    <t>0.29</t>
  </si>
  <si>
    <t>0.30</t>
  </si>
  <si>
    <t>0.31</t>
  </si>
  <si>
    <t>0.32</t>
  </si>
  <si>
    <t>0.33</t>
  </si>
  <si>
    <t>0.34</t>
  </si>
  <si>
    <t>0.35</t>
  </si>
  <si>
    <t>0.36</t>
  </si>
  <si>
    <t>0.38</t>
  </si>
  <si>
    <t>0.39</t>
  </si>
  <si>
    <t>0.40</t>
  </si>
  <si>
    <t>0.41</t>
  </si>
  <si>
    <t>0.42</t>
  </si>
  <si>
    <t>0.43</t>
  </si>
  <si>
    <t>0.44</t>
  </si>
  <si>
    <t>0.45</t>
  </si>
  <si>
    <t>0.46</t>
  </si>
  <si>
    <t>0.47</t>
  </si>
  <si>
    <t>0.48</t>
  </si>
  <si>
    <t>0.49</t>
  </si>
  <si>
    <t>0.50</t>
  </si>
  <si>
    <t>0.51</t>
  </si>
  <si>
    <t>0.52</t>
  </si>
  <si>
    <t>0.53</t>
  </si>
  <si>
    <t>0.54</t>
  </si>
  <si>
    <t>0.55</t>
  </si>
  <si>
    <t>0.56</t>
  </si>
  <si>
    <t>0.57</t>
  </si>
  <si>
    <t>0.58</t>
  </si>
  <si>
    <t>1.9</t>
  </si>
  <si>
    <t>1.16</t>
  </si>
  <si>
    <t>1.17</t>
  </si>
  <si>
    <t>1.18</t>
  </si>
  <si>
    <t>1.19</t>
  </si>
  <si>
    <t>1.20</t>
  </si>
  <si>
    <t>1.21</t>
  </si>
  <si>
    <t>1.22</t>
  </si>
  <si>
    <t>1.23</t>
  </si>
  <si>
    <t>1.27</t>
  </si>
  <si>
    <t>1.41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</si>
  <si>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</si>
  <si>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</si>
  <si>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</si>
  <si>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</si>
  <si>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</si>
  <si>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</si>
  <si>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</si>
  <si>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</si>
  <si>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</si>
  <si>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</si>
  <si>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</si>
  <si>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</si>
  <si>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</si>
  <si>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</si>
  <si>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</si>
  <si>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</si>
  <si>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</si>
  <si>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</si>
  <si>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</si>
  <si>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</si>
  <si>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</si>
  <si>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</si>
  <si>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</si>
  <si>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</si>
  <si>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1.87</t>
  </si>
  <si>
    <t>1.88</t>
  </si>
  <si>
    <t>1.89</t>
  </si>
  <si>
    <t>1.90</t>
  </si>
  <si>
    <t>1.91</t>
  </si>
  <si>
    <t>1.92</t>
  </si>
  <si>
    <t>1.93</t>
  </si>
  <si>
    <t>1.94</t>
  </si>
  <si>
    <t>1.95</t>
  </si>
  <si>
    <t>1.96</t>
  </si>
  <si>
    <t>1.97</t>
  </si>
  <si>
    <t>1.98</t>
  </si>
  <si>
    <t>1.99</t>
  </si>
  <si>
    <t>1.100</t>
  </si>
  <si>
    <t>1.101</t>
  </si>
  <si>
    <t>1.102</t>
  </si>
  <si>
    <t>1.103</t>
  </si>
  <si>
    <t>1.104</t>
  </si>
  <si>
    <t>1.105</t>
  </si>
  <si>
    <t>1.106</t>
  </si>
  <si>
    <t>1.107</t>
  </si>
  <si>
    <t>2.7</t>
  </si>
  <si>
    <t>2.8</t>
  </si>
  <si>
    <t>2.39</t>
  </si>
  <si>
    <t>3.24</t>
  </si>
  <si>
    <t>3.25</t>
  </si>
  <si>
    <t>3.43</t>
  </si>
  <si>
    <t>3.44</t>
  </si>
  <si>
    <t>3.45</t>
  </si>
  <si>
    <t>4.7</t>
  </si>
  <si>
    <t>4.8</t>
  </si>
  <si>
    <t>4.21</t>
  </si>
  <si>
    <t>4.25</t>
  </si>
  <si>
    <t>4.27</t>
  </si>
  <si>
    <t>4.28</t>
  </si>
  <si>
    <t>4.36</t>
  </si>
  <si>
    <t>5.24</t>
  </si>
  <si>
    <t>5.25</t>
  </si>
  <si>
    <t>5.29</t>
  </si>
  <si>
    <t>5.30</t>
  </si>
  <si>
    <t>5.31</t>
  </si>
  <si>
    <t>5.32</t>
  </si>
  <si>
    <t>5.33</t>
  </si>
  <si>
    <t>5.34</t>
  </si>
  <si>
    <t>5.35</t>
  </si>
  <si>
    <t>5.36</t>
  </si>
  <si>
    <t>5.37</t>
  </si>
  <si>
    <t>5.38</t>
  </si>
  <si>
    <t>5.39</t>
  </si>
  <si>
    <t>5.40</t>
  </si>
  <si>
    <t>5.41</t>
  </si>
  <si>
    <t>5.42</t>
  </si>
  <si>
    <t>5.43</t>
  </si>
  <si>
    <t>5.44</t>
  </si>
  <si>
    <t>5.45</t>
  </si>
  <si>
    <t>5.46</t>
  </si>
  <si>
    <t>5.47</t>
  </si>
  <si>
    <t>5.48</t>
  </si>
  <si>
    <t>5.49</t>
  </si>
  <si>
    <t>5.50</t>
  </si>
  <si>
    <t>5.53</t>
  </si>
  <si>
    <t>5.54</t>
  </si>
  <si>
    <t>5.55</t>
  </si>
  <si>
    <t>5.56</t>
  </si>
  <si>
    <t>5.57</t>
  </si>
  <si>
    <t>5.58</t>
  </si>
  <si>
    <t>6.5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</si>
  <si>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</si>
  <si>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</si>
  <si>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</si>
  <si>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</si>
  <si>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</si>
  <si>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</si>
  <si>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</si>
  <si>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</si>
  <si>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</si>
  <si>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</si>
  <si>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</si>
  <si>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</si>
  <si>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</si>
  <si>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</si>
  <si>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</si>
  <si>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</si>
  <si>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</si>
  <si>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</si>
  <si>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</si>
  <si>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</si>
  <si>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</si>
  <si>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</si>
  <si>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</si>
  <si>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</si>
  <si>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</si>
  <si>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</si>
  <si>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</si>
  <si>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</si>
  <si>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</si>
  <si>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</si>
  <si>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</si>
  <si>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</si>
  <si>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</si>
  <si>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</si>
  <si>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</si>
  <si>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</si>
  <si>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</si>
  <si>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</si>
  <si>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</si>
  <si>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</si>
  <si>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</si>
  <si>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</si>
  <si>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</si>
  <si>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</si>
  <si>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</si>
  <si>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</si>
  <si>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</si>
  <si>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</si>
  <si>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</si>
  <si>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</si>
  <si>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</si>
  <si>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</si>
  <si>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</si>
  <si>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</si>
  <si>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</si>
  <si>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</si>
  <si>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</si>
  <si>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</si>
  <si>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</si>
  <si>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</si>
  <si>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</si>
  <si>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</si>
  <si>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</si>
  <si>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</si>
  <si>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</si>
  <si>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</si>
  <si>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</si>
  <si>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</si>
  <si>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</si>
  <si>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</si>
  <si>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</si>
  <si>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</si>
  <si>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</si>
  <si>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</si>
  <si>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7.49</t>
  </si>
  <si>
    <t>if No, answer NA till the end</t>
  </si>
  <si>
    <t>9.19</t>
  </si>
  <si>
    <t>9.20</t>
  </si>
  <si>
    <t>9.21</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</si>
  <si>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</si>
  <si>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</si>
  <si>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</si>
  <si>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</si>
  <si>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</si>
  <si>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</si>
  <si>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</si>
  <si>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</si>
  <si>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</si>
  <si>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</si>
  <si>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</si>
  <si>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</si>
  <si>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</si>
  <si>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</si>
  <si>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</si>
  <si>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</si>
  <si>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</si>
  <si>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</si>
  <si>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</si>
  <si>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</si>
  <si>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</si>
  <si>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</si>
  <si>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</si>
  <si>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</si>
  <si>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</si>
  <si>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</si>
  <si>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</si>
  <si>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</si>
  <si>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</si>
  <si>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</si>
  <si>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</si>
  <si>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</si>
  <si>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</si>
  <si>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</si>
  <si>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</si>
  <si>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</si>
  <si>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</si>
  <si>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</si>
  <si>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</si>
  <si>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</si>
  <si>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</si>
  <si>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</si>
  <si>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</si>
  <si>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</si>
  <si>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</si>
  <si>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</si>
  <si>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</si>
  <si>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</si>
  <si>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</si>
  <si>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</si>
  <si>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</si>
  <si>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</si>
  <si>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</si>
  <si>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</si>
  <si>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</si>
  <si>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</si>
  <si>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</si>
  <si>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</si>
  <si>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</si>
  <si>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</si>
  <si>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</si>
  <si>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</si>
  <si>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</si>
  <si>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</si>
  <si>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</si>
  <si>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</si>
  <si>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</si>
  <si>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</si>
  <si>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</si>
  <si>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</si>
  <si>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</si>
  <si>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</si>
  <si>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</si>
  <si>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</si>
  <si>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</si>
  <si>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</si>
  <si>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</si>
  <si>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</si>
  <si>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</si>
  <si>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</si>
  <si>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</si>
  <si>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</si>
  <si>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</si>
  <si>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</si>
  <si>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</si>
  <si>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</si>
  <si>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</si>
  <si>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</si>
  <si>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</si>
  <si>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</si>
  <si>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</si>
  <si>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</si>
  <si>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</si>
  <si>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</si>
  <si>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</si>
  <si>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</si>
  <si>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</si>
  <si>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</si>
  <si>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</si>
  <si>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10.100</t>
  </si>
  <si>
    <t>10.101</t>
  </si>
  <si>
    <t>10.102</t>
  </si>
  <si>
    <t>10.103</t>
  </si>
  <si>
    <t>10.104</t>
  </si>
  <si>
    <t>10.105</t>
  </si>
  <si>
    <t>10.106</t>
  </si>
  <si>
    <t>10.107</t>
  </si>
  <si>
    <t>10.108</t>
  </si>
  <si>
    <t>10.109</t>
  </si>
  <si>
    <t>10.110</t>
  </si>
  <si>
    <t>10.111</t>
  </si>
  <si>
    <t>10.112</t>
  </si>
  <si>
    <t>10.113</t>
  </si>
  <si>
    <t>10.114</t>
  </si>
  <si>
    <t>10.115</t>
  </si>
  <si>
    <t>10.116</t>
  </si>
  <si>
    <t>10.117</t>
  </si>
  <si>
    <t>10.118</t>
  </si>
  <si>
    <t>10.119</t>
  </si>
  <si>
    <t>10.120</t>
  </si>
  <si>
    <t>10.121</t>
  </si>
  <si>
    <t>10.122</t>
  </si>
  <si>
    <t>10.123</t>
  </si>
  <si>
    <t>10.124</t>
  </si>
  <si>
    <t>10.125</t>
  </si>
  <si>
    <t>10.126</t>
  </si>
  <si>
    <t>10.127</t>
  </si>
  <si>
    <t>10.128</t>
  </si>
  <si>
    <t>10.129</t>
  </si>
  <si>
    <t>10.130</t>
  </si>
  <si>
    <t>10.131</t>
  </si>
  <si>
    <t>10.132</t>
  </si>
  <si>
    <t>10.133</t>
  </si>
  <si>
    <t>10.134</t>
  </si>
  <si>
    <t>10.135</t>
  </si>
  <si>
    <t>10.136</t>
  </si>
  <si>
    <t>10.137</t>
  </si>
  <si>
    <t>10.138</t>
  </si>
  <si>
    <t>10.139</t>
  </si>
  <si>
    <t>10.140</t>
  </si>
  <si>
    <t>10.141</t>
  </si>
  <si>
    <t>10.142</t>
  </si>
  <si>
    <t>10.143</t>
  </si>
  <si>
    <t>10.144</t>
  </si>
  <si>
    <t>10.145</t>
  </si>
  <si>
    <t>10.146</t>
  </si>
  <si>
    <t>10.147</t>
  </si>
  <si>
    <t>10.148</t>
  </si>
  <si>
    <t>10.149</t>
  </si>
  <si>
    <t>10.150</t>
  </si>
  <si>
    <t>10.151</t>
  </si>
  <si>
    <t>10.152</t>
  </si>
  <si>
    <t>10.153</t>
  </si>
  <si>
    <t>10.154</t>
  </si>
  <si>
    <t>10.155</t>
  </si>
  <si>
    <t>10.156</t>
  </si>
  <si>
    <t>10.157</t>
  </si>
  <si>
    <t>10.158</t>
  </si>
  <si>
    <t>10.159</t>
  </si>
  <si>
    <t>10.160</t>
  </si>
  <si>
    <t>10.161</t>
  </si>
  <si>
    <t>10.162</t>
  </si>
  <si>
    <t>10.163</t>
  </si>
  <si>
    <t>10.165</t>
  </si>
  <si>
    <t>10.166</t>
  </si>
  <si>
    <t>10.167</t>
  </si>
  <si>
    <t>10.168</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</si>
  <si>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</si>
  <si>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</si>
  <si>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</si>
  <si>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</si>
  <si>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</si>
  <si>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</si>
  <si>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</si>
  <si>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</si>
  <si>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</si>
  <si>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</si>
  <si>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</si>
  <si>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</si>
  <si>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</si>
  <si>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</si>
  <si>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</si>
  <si>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</si>
  <si>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</si>
  <si>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</si>
  <si>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</si>
  <si>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</si>
  <si>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</si>
  <si>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</si>
  <si>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</si>
  <si>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</si>
  <si>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</si>
  <si>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</si>
  <si>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</si>
  <si>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</si>
  <si>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</si>
  <si>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</si>
  <si>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</si>
  <si>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</si>
  <si>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</si>
  <si>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</si>
  <si>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</si>
  <si>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</si>
  <si>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</si>
  <si>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</si>
  <si>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</si>
  <si>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</si>
  <si>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</si>
  <si>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</si>
  <si>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</si>
  <si>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</si>
  <si>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</si>
  <si>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</si>
  <si>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</si>
  <si>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</si>
  <si>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</si>
  <si>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</si>
  <si>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</si>
  <si>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</si>
  <si>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</si>
  <si>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</si>
  <si>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</si>
  <si>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</si>
  <si>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</si>
  <si>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</si>
  <si>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</si>
  <si>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</si>
  <si>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</si>
  <si>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</si>
  <si>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</si>
  <si>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</si>
  <si>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</si>
  <si>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</si>
  <si>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</si>
  <si>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</si>
  <si>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</si>
  <si>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</si>
  <si>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</si>
  <si>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</si>
  <si>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</si>
  <si>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</si>
  <si>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</si>
  <si>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</si>
  <si>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</si>
  <si>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</si>
  <si>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</si>
  <si>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</si>
  <si>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</si>
  <si>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</si>
  <si>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</si>
  <si>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</si>
  <si>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</si>
  <si>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</si>
  <si>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</si>
  <si>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</si>
  <si>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</si>
  <si>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</si>
  <si>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</si>
  <si>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</si>
  <si>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</si>
  <si>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</si>
  <si>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</si>
  <si>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</si>
  <si>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</si>
  <si>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</si>
  <si>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12.37</t>
  </si>
  <si>
    <t>12.38</t>
  </si>
  <si>
    <t>12.39</t>
  </si>
  <si>
    <t>12.40</t>
  </si>
  <si>
    <t>12.41</t>
  </si>
  <si>
    <t>12.42</t>
  </si>
  <si>
    <t>12.43</t>
  </si>
  <si>
    <t>12.44</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</si>
  <si>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</si>
  <si>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</si>
  <si>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</si>
  <si>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</si>
  <si>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</si>
  <si>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</si>
  <si>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</si>
  <si>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</si>
  <si>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</si>
  <si>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</si>
  <si>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</si>
  <si>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</si>
  <si>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</si>
  <si>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</si>
  <si>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</si>
  <si>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</si>
  <si>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</si>
  <si>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</si>
  <si>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</si>
  <si>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</si>
  <si>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</si>
  <si>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</si>
  <si>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</si>
  <si>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</si>
  <si>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</si>
  <si>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</si>
  <si>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</si>
  <si>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</si>
  <si>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</si>
  <si>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</si>
  <si>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</si>
  <si>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</si>
  <si>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</si>
  <si>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</si>
  <si>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</si>
  <si>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</si>
  <si>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</si>
  <si>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</si>
  <si>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</si>
  <si>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</si>
  <si>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</si>
  <si>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</si>
  <si>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</si>
  <si>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</si>
  <si>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</si>
  <si>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</si>
  <si>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</si>
  <si>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</si>
  <si>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</si>
  <si>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</si>
  <si>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</si>
  <si>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</si>
  <si>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</si>
  <si>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</si>
  <si>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</si>
  <si>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</si>
  <si>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</si>
  <si>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</si>
  <si>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</si>
  <si>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</si>
  <si>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</si>
  <si>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</si>
  <si>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</si>
  <si>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</si>
  <si>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</si>
  <si>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</si>
  <si>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</si>
  <si>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</si>
  <si>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</si>
  <si>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</si>
  <si>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</si>
  <si>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</si>
  <si>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</si>
  <si>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</si>
  <si>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</si>
  <si>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</si>
  <si>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</si>
  <si>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</si>
  <si>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</si>
  <si>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</si>
  <si>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</si>
  <si>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</si>
  <si>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2- LAB INFORMATION SYSTEM</t>
  </si>
  <si>
    <t>4. Clinic (primarily outpatient)</t>
  </si>
  <si>
    <t>6. Reference/referral lab not affiliated with a single healthcare facility or public health institute</t>
  </si>
  <si>
    <t>7. Other, e.g., Research Laboratory</t>
  </si>
  <si>
    <t>2. Hospital: Military</t>
  </si>
  <si>
    <t>1. Hospital: University Medical Center or Teaching Hospital</t>
  </si>
  <si>
    <t>3. Hospital: (not academic or military)</t>
  </si>
  <si>
    <t>Y</t>
  </si>
  <si>
    <t>Labs that do NOT use current cephalosporin and aztreonam breakpoints must perform routine ESBL phenotype testing. For ESBL-positive isolates, all penicillins, cephalosporins, and aztreonam that test susceptible must be reported as resistant. Is this practice (changing ESBL + interpretations from S to R) in place?</t>
  </si>
  <si>
    <t>For labs that DO use current cephalosporin and aztreonam breakpoints, CLSI and EUCAST no longer recommend routine testing for ESBL phenotype. Furthermore, if ESBL testing is performed and the test is positive, interpretations for beta-lactam agents do NOT need to be changed from susceptible to resistant. Has the lab discontinued editing AST results based on the ESBL result?</t>
  </si>
  <si>
    <t>Labs that do NOT use current carbapenem breakpoints must perform routine testing for carbapenemase production (e.g. CarbaNP, mCIM, or a molecular assay). If a carbapenemase is detected, all carbapenems that test susceptible must be reported as resistant. Is this practice (changing results from S to R based on positive carbapenemase test result) in place?</t>
  </si>
  <si>
    <t>Functional equipment?</t>
  </si>
  <si>
    <t>Please comment "insufficient" if the amount of functional equipment present is insufficient for the laboratory's volume of testing.</t>
  </si>
  <si>
    <t xml:space="preserve">DISTILLED/DEIONIZED WATER PREPARATION </t>
  </si>
  <si>
    <t>Is all prepared media stored at 2-8°C until use?</t>
  </si>
  <si>
    <t>AST Method used for each antibiotic (e.g., Disk, Etest, Instrument)</t>
  </si>
  <si>
    <t>Genital Cultures</t>
  </si>
  <si>
    <t>Does the lab perform the following types of culture?</t>
  </si>
  <si>
    <t>Other cultures of local importance (opportunity to customize via comments)</t>
  </si>
  <si>
    <t>CRE screen (e.g., rectal swab)</t>
  </si>
  <si>
    <t>Advanced degree in Medical Microbiology or Medical Laboratory Sciences (PhD, MD, equivalent)</t>
  </si>
  <si>
    <t>Advanced degree, other concentration (PhD, MD, equivalent)</t>
  </si>
  <si>
    <t>Proportion of staff with Med Micro or Med Lab Training</t>
  </si>
  <si>
    <t>Number of staff with Microbiology or Medical Lab Science Training</t>
  </si>
  <si>
    <t>Number of staff with other training</t>
  </si>
  <si>
    <t>Proportion of staff with Microbiology or Medical Lab Science Training</t>
  </si>
  <si>
    <t>Number of staff with a Graduate Bachelor's Degree or higher</t>
  </si>
  <si>
    <t>Number of staff with less than a Graduate Bachelor's Degree</t>
  </si>
  <si>
    <t>Proportion of staff with a Graduate Bachelor's Degree or higher</t>
  </si>
  <si>
    <t>This section will autopopulate, do not enter data</t>
  </si>
  <si>
    <t>Proportion of staff with Graduate Bachelor's Degree or more</t>
  </si>
  <si>
    <t>Are all currently in use media, reagents and test kits within the manufacturer-assigned expiry dates? (Verify by random sampling)</t>
  </si>
  <si>
    <t>CULTURE OBSERVATION DATA FIELDS</t>
  </si>
  <si>
    <t>Observe culture data entry into the LIS. Are individual data fields present for each of the following?</t>
  </si>
  <si>
    <t>Organism name</t>
  </si>
  <si>
    <t>Do laboratory computers have antivirus software?</t>
  </si>
  <si>
    <t>If the lab does not participate in an EQA program, what is the reason? (Informational, not scored)</t>
  </si>
  <si>
    <t>Does the lab ever perform additional testing on an EQA isolate compared to what would be performed on a typical patient isolate?</t>
  </si>
  <si>
    <t>Does the lab ever send EQA isolates to another lab for confirmation before submitting results?</t>
  </si>
  <si>
    <t>Does the lab ever call another lab to ask what their EQA result was before submitting results?</t>
  </si>
  <si>
    <t>Please list provider in comments</t>
  </si>
  <si>
    <t>If yes, what is the star level of the latest SLIPTA audit?  Check the certificate.</t>
  </si>
  <si>
    <t>(0: 0 stars; 1: 1 stars; 2: 2 stars, 3: 3 stars; 4: 4 stars; 5: 5 stars, NA)</t>
  </si>
  <si>
    <t>Year awarded</t>
  </si>
  <si>
    <t>Year</t>
  </si>
  <si>
    <t>Does the lab (or other department) provide annual training to clinical staff on blood culture specimen collection?</t>
  </si>
  <si>
    <t>Does laboratory policy require that two "sets" of blood cultures are drawn?</t>
  </si>
  <si>
    <t>Does the policy specify that each blood culture should be obtained from a different venipuncture site?</t>
  </si>
  <si>
    <t>Collect prior to administering antibiotics to patient</t>
  </si>
  <si>
    <t>Respiratory culture</t>
  </si>
  <si>
    <t>The SOP should describe the colony appearance of potential pathogens on MAC other selective &amp; differential media used, and should define how to proceed when a potential pathogen is encountered</t>
  </si>
  <si>
    <t>Does the lab inoculate more than one patient sample on the same petri dish?</t>
  </si>
  <si>
    <t>When using multi-disk dispensors, is the bottom of the dispenser disinfected between isolates?</t>
  </si>
  <si>
    <t>Does the lab review important standards changes, eg. breakpoint changes, with the relevant hospital committees (e.g. pharmacy and therapeutics, stewardship)?</t>
  </si>
  <si>
    <t>Note: Select NA if the lab uses current breakpoints</t>
  </si>
  <si>
    <t>The methane sulfonate derivative of colistin ("cms") is an inactive pro-drug that breaks down slowly in solution and therefore cannot be used for AST.</t>
  </si>
  <si>
    <t>If the hospital has an Antibiotic Stewardship Committee, is a microbiolgist a member?</t>
  </si>
  <si>
    <t>Does the SOP clearly define how to modify the standard antibiotic panels described above based upon the body site of infection?</t>
  </si>
  <si>
    <t>Nitrofurantoin</t>
  </si>
  <si>
    <t>Is there an SOP that clearly defines the standard combination of antibiotics ("antibiotic panels") the lab will test against each of the following pathogens? (CLSI and EUCAST documents are not SOPs)</t>
  </si>
  <si>
    <t>AST POLICY</t>
  </si>
  <si>
    <t>1. Primary</t>
  </si>
  <si>
    <t>2. Secondary</t>
  </si>
  <si>
    <t>3. Tertiary</t>
  </si>
  <si>
    <t>Service level of the Hospital/Healthcare Facility</t>
  </si>
  <si>
    <t>Number of beds of the Hospital/Healthcare Facility</t>
  </si>
  <si>
    <t>Are all critical pieces of equipment attached to uninterrupted power source (UPS) devices? (These provide temporary power until the generator can be activated)</t>
  </si>
  <si>
    <t xml:space="preserve">Non-defrosting freezer, -60°C </t>
  </si>
  <si>
    <t>Review the calibration records for each piece of equipment. Has calibration been performed within the last year?   (Enter NA if the lab does not have the equipment.)</t>
  </si>
  <si>
    <t>Indicate if manual (non-digital) thermometers are present inside each piece of equipment. (Enter NA if the lab does not have the equipment.)</t>
  </si>
  <si>
    <t>Does the lab have an automated blood culture instrument? (indicate manufacturer and model in comments)</t>
  </si>
  <si>
    <t>In the event of stock outs, is a contingency plan in place to provide uninterrupted bacteriology services?</t>
  </si>
  <si>
    <t>FACILITY</t>
  </si>
  <si>
    <t>DATA MANAGEMENT</t>
  </si>
  <si>
    <t>QUALITY ASSURANCE</t>
  </si>
  <si>
    <t>ID QC</t>
  </si>
  <si>
    <t>AST QC</t>
  </si>
  <si>
    <t>MEDIA PREPARATION AND QC</t>
  </si>
  <si>
    <t>SPECIMEN COLLECTION, TRANSPORT &amp; MANAGEMENT</t>
  </si>
  <si>
    <t>PROCESSING</t>
  </si>
  <si>
    <t>IDENTIFICATION</t>
  </si>
  <si>
    <t>BASIC AST</t>
  </si>
  <si>
    <t>AST EXPERT RULES</t>
  </si>
  <si>
    <t xml:space="preserve">SAFETY </t>
  </si>
  <si>
    <t>Section Scores/Performance Heatmap</t>
  </si>
  <si>
    <t>If the LIS and HIS/EMR are interfaced, describe the data flow between the LIS and the HIS/EMR</t>
  </si>
  <si>
    <t>Are culture observations/work cards retained for a defined time period (at least one year)?</t>
  </si>
  <si>
    <t>If AST results are fully or partially issued to physicians on paper, please describe that system.</t>
  </si>
  <si>
    <t>Does at least 50% of the technical staff possess formal education in microbiology or medical laboratory science? (Refer to the figure in column D)</t>
  </si>
  <si>
    <t>Are the test methods used on EQA isolates the same as the test methods used for routine patient isolates?</t>
  </si>
  <si>
    <t>Following manufacturer instructions, are all of the recommended ATCC strains in use for the identification kits?</t>
  </si>
  <si>
    <t>Following manufacturer instructions, are all of the recommended ATCC strains in use for the automated instrument ID cards/trays?</t>
  </si>
  <si>
    <t>Are unlabeled specimens rejected?</t>
  </si>
  <si>
    <t>Are mislabeled specimens rejected?</t>
  </si>
  <si>
    <t>Are leaking specimens rejected?</t>
  </si>
  <si>
    <t>Are rejection criteria written down in an SOP or bench aide for each specimen type?</t>
  </si>
  <si>
    <t>3. Blood agar only</t>
  </si>
  <si>
    <t>Does the laboratory have an SOP for how to process (plate) stool for bacterial culture? (request to see)</t>
  </si>
  <si>
    <t>1: Always 2:  Sometimes 3: Never; NA, lab does not perform slide coagulase testing</t>
  </si>
  <si>
    <t>If the lab serves multiple hospitals/facilities, are they able to separate the data by Facility?</t>
  </si>
  <si>
    <t>Equipment availability summary</t>
  </si>
  <si>
    <t>General equipment</t>
  </si>
  <si>
    <t>Media Preparation equipment</t>
  </si>
  <si>
    <t>RF1</t>
  </si>
  <si>
    <t>RF3</t>
  </si>
  <si>
    <t>RF9</t>
  </si>
  <si>
    <t>RF11</t>
  </si>
  <si>
    <t>RF13</t>
  </si>
  <si>
    <t>RF14</t>
  </si>
  <si>
    <t>RF15</t>
  </si>
  <si>
    <t>RF16</t>
  </si>
  <si>
    <t>RF17</t>
  </si>
  <si>
    <t>RF18</t>
  </si>
  <si>
    <t>RF19</t>
  </si>
  <si>
    <t>RF20</t>
  </si>
  <si>
    <t>RF21</t>
  </si>
  <si>
    <t>RF22</t>
  </si>
  <si>
    <t>RF23</t>
  </si>
  <si>
    <t>RF24</t>
  </si>
  <si>
    <t>RF25</t>
  </si>
  <si>
    <t>RF26</t>
  </si>
  <si>
    <t>RF27</t>
  </si>
  <si>
    <t>RF28</t>
  </si>
  <si>
    <t>RF29</t>
  </si>
  <si>
    <t>RF30</t>
  </si>
  <si>
    <t>RF31</t>
  </si>
  <si>
    <t>RF32</t>
  </si>
  <si>
    <t>RF33</t>
  </si>
  <si>
    <t>TF1</t>
  </si>
  <si>
    <t>TF2</t>
  </si>
  <si>
    <t>TF3</t>
  </si>
  <si>
    <t>TF4</t>
  </si>
  <si>
    <t>TF5</t>
  </si>
  <si>
    <t>TF6</t>
  </si>
  <si>
    <t>TF7</t>
  </si>
  <si>
    <t>TF8</t>
  </si>
  <si>
    <t>SF1</t>
  </si>
  <si>
    <t>SF2</t>
  </si>
  <si>
    <t>SF3</t>
  </si>
  <si>
    <t>SF4</t>
  </si>
  <si>
    <t>SF5</t>
  </si>
  <si>
    <t>SF6</t>
  </si>
  <si>
    <t>SF7</t>
  </si>
  <si>
    <t>SF8</t>
  </si>
  <si>
    <t>SF9</t>
  </si>
  <si>
    <t>AST PANEL POLICY</t>
  </si>
  <si>
    <t>Does the hospital have an Antibiotic Stewardship Committee?</t>
  </si>
  <si>
    <t>Does the hospital have a Pharmacy and Therapeutics Committee?</t>
  </si>
  <si>
    <t>If the hospital has a Pharmacy and Therapeutics Committee, is a microbiolgist a member?</t>
  </si>
  <si>
    <t>Does the hospital's Antibiotic Stewardship or Pharmacy and Therapeutic Committee meet at least annually to review national or international AST panel recommendations and modify them based on the hospital's formulary and cumulative antibiogram?</t>
  </si>
  <si>
    <t>Is the cumulative antibiogram reviewed annually by either an Antibiotic Stewardship or a Pharmacy &amp; Therapeutics Committee?</t>
  </si>
  <si>
    <t xml:space="preserve"> Does the lab practice “cascade reporting”?</t>
  </si>
  <si>
    <t>"Cascade reporting” is a strategy of selective reporting of AST results in which secondary agents (e.g., broader spectrum, more costly) may be suppressed or excluded from the patient report if an organism is susceptible to primary agents within the same drug class.</t>
  </si>
  <si>
    <t>With cascade reporting, there is a risk that the AST results excluded from the patient report may also be excluded from the main data repository or LIS. This can lead to highly biased AMR surveillance and cumulative antibiogram statistics.</t>
  </si>
  <si>
    <t>If the lab practices cascade reporting, is it done in a way which ensures that the AST results excluded from the patient report are NOT excluded from the LIS or other main data repository?</t>
  </si>
  <si>
    <t>13- AST PANELS, POLICY &amp; ANALYSIS</t>
  </si>
  <si>
    <t>13- AST PANELS, POLICY AND ANALYSIS</t>
  </si>
  <si>
    <t xml:space="preserve">AMR DATA SHARING </t>
  </si>
  <si>
    <t>Which of the following methods are currently used to submit data to the AMR surveillance network(s)?</t>
  </si>
  <si>
    <t>AST PANELS, POLICY AND ANALYSIS</t>
  </si>
  <si>
    <t xml:space="preserve">Beginning in 2009, CLSI and EUCAST lowered the breakpoints for several beta-lactam antibiotics and Aztreonam in order to enhance the detection of resistance. </t>
  </si>
  <si>
    <t>CLSI 2019</t>
  </si>
  <si>
    <t>EUCAST 2019</t>
  </si>
  <si>
    <t>MIC method</t>
  </si>
  <si>
    <t>Disk Diffusion</t>
  </si>
  <si>
    <t>ug/ml</t>
  </si>
  <si>
    <t>S</t>
  </si>
  <si>
    <t>I/S-DD*</t>
  </si>
  <si>
    <t>R</t>
  </si>
  <si>
    <t>Ciprofloxacin</t>
  </si>
  <si>
    <r>
      <t>&lt;</t>
    </r>
    <r>
      <rPr>
        <sz val="9"/>
        <color theme="1"/>
        <rFont val="Calibri"/>
        <family val="2"/>
        <scheme val="minor"/>
      </rPr>
      <t>0.06</t>
    </r>
  </si>
  <si>
    <t>0.12-0.5</t>
  </si>
  <si>
    <r>
      <t>&gt;</t>
    </r>
    <r>
      <rPr>
        <sz val="9"/>
        <color theme="1"/>
        <rFont val="Calibri"/>
        <family val="2"/>
        <scheme val="minor"/>
      </rPr>
      <t>1</t>
    </r>
  </si>
  <si>
    <r>
      <t>&gt;</t>
    </r>
    <r>
      <rPr>
        <sz val="9"/>
        <color theme="1"/>
        <rFont val="Calibri"/>
        <family val="2"/>
        <scheme val="minor"/>
      </rPr>
      <t>31</t>
    </r>
  </si>
  <si>
    <t>21-30</t>
  </si>
  <si>
    <r>
      <t>&lt;</t>
    </r>
    <r>
      <rPr>
        <sz val="9"/>
        <color theme="1"/>
        <rFont val="Calibri"/>
        <family val="2"/>
        <scheme val="minor"/>
      </rPr>
      <t>20</t>
    </r>
  </si>
  <si>
    <t>-</t>
  </si>
  <si>
    <t>&gt;0.06</t>
  </si>
  <si>
    <t>Levofloxacin</t>
  </si>
  <si>
    <r>
      <t>&lt;</t>
    </r>
    <r>
      <rPr>
        <sz val="9"/>
        <color theme="1"/>
        <rFont val="Calibri"/>
        <family val="2"/>
        <scheme val="minor"/>
      </rPr>
      <t>0.12</t>
    </r>
  </si>
  <si>
    <t>0.25-1</t>
  </si>
  <si>
    <r>
      <t>&gt;</t>
    </r>
    <r>
      <rPr>
        <sz val="9"/>
        <color theme="1"/>
        <rFont val="Calibri"/>
        <family val="2"/>
        <scheme val="minor"/>
      </rPr>
      <t>2</t>
    </r>
  </si>
  <si>
    <t>Pefloxacin screen</t>
  </si>
  <si>
    <r>
      <t>&gt;</t>
    </r>
    <r>
      <rPr>
        <sz val="9"/>
        <color theme="1"/>
        <rFont val="Calibri"/>
        <family val="2"/>
        <scheme val="minor"/>
      </rPr>
      <t>24</t>
    </r>
  </si>
  <si>
    <r>
      <t>&lt;</t>
    </r>
    <r>
      <rPr>
        <sz val="9"/>
        <color theme="1"/>
        <rFont val="Calibri"/>
        <family val="2"/>
        <scheme val="minor"/>
      </rPr>
      <t>23</t>
    </r>
  </si>
  <si>
    <t>Aztreonam</t>
  </si>
  <si>
    <r>
      <t>&lt;</t>
    </r>
    <r>
      <rPr>
        <sz val="9"/>
        <color theme="1"/>
        <rFont val="Calibri"/>
        <family val="2"/>
        <scheme val="minor"/>
      </rPr>
      <t>4</t>
    </r>
  </si>
  <si>
    <r>
      <t>&gt;</t>
    </r>
    <r>
      <rPr>
        <sz val="9"/>
        <color theme="1"/>
        <rFont val="Calibri"/>
        <family val="2"/>
        <scheme val="minor"/>
      </rPr>
      <t>16</t>
    </r>
  </si>
  <si>
    <r>
      <t>&gt;</t>
    </r>
    <r>
      <rPr>
        <sz val="9"/>
        <color theme="1"/>
        <rFont val="Calibri"/>
        <family val="2"/>
        <scheme val="minor"/>
      </rPr>
      <t>21</t>
    </r>
  </si>
  <si>
    <t>18-20</t>
  </si>
  <si>
    <r>
      <t>&lt;</t>
    </r>
    <r>
      <rPr>
        <sz val="9"/>
        <color theme="1"/>
        <rFont val="Calibri"/>
        <family val="2"/>
        <scheme val="minor"/>
      </rPr>
      <t>17</t>
    </r>
  </si>
  <si>
    <r>
      <t>&lt;</t>
    </r>
    <r>
      <rPr>
        <sz val="9"/>
        <color theme="1"/>
        <rFont val="Calibri"/>
        <family val="2"/>
        <scheme val="minor"/>
      </rPr>
      <t>1</t>
    </r>
  </si>
  <si>
    <t>&gt;4</t>
  </si>
  <si>
    <r>
      <t>&gt;</t>
    </r>
    <r>
      <rPr>
        <sz val="9"/>
        <color theme="1"/>
        <rFont val="Calibri"/>
        <family val="2"/>
        <scheme val="minor"/>
      </rPr>
      <t>20</t>
    </r>
  </si>
  <si>
    <t>&lt;17</t>
  </si>
  <si>
    <r>
      <t>&gt;</t>
    </r>
    <r>
      <rPr>
        <sz val="9"/>
        <color theme="1"/>
        <rFont val="Calibri"/>
        <family val="2"/>
        <scheme val="minor"/>
      </rPr>
      <t>4</t>
    </r>
  </si>
  <si>
    <r>
      <t>&gt;</t>
    </r>
    <r>
      <rPr>
        <sz val="9"/>
        <color theme="1"/>
        <rFont val="Calibri"/>
        <family val="2"/>
        <scheme val="minor"/>
      </rPr>
      <t>26</t>
    </r>
  </si>
  <si>
    <t>23-25</t>
  </si>
  <si>
    <r>
      <t>&lt;</t>
    </r>
    <r>
      <rPr>
        <sz val="9"/>
        <color theme="1"/>
        <rFont val="Calibri"/>
        <family val="2"/>
        <scheme val="minor"/>
      </rPr>
      <t>22</t>
    </r>
  </si>
  <si>
    <t>&gt;2</t>
  </si>
  <si>
    <r>
      <t>&gt;</t>
    </r>
    <r>
      <rPr>
        <sz val="9"/>
        <color theme="1"/>
        <rFont val="Calibri"/>
        <family val="2"/>
        <scheme val="minor"/>
      </rPr>
      <t>23</t>
    </r>
  </si>
  <si>
    <t>20-22</t>
  </si>
  <si>
    <r>
      <t>&lt;</t>
    </r>
    <r>
      <rPr>
        <sz val="9"/>
        <color theme="1"/>
        <rFont val="Calibri"/>
        <family val="2"/>
        <scheme val="minor"/>
      </rPr>
      <t>19</t>
    </r>
  </si>
  <si>
    <r>
      <t>&gt;</t>
    </r>
    <r>
      <rPr>
        <sz val="9"/>
        <color theme="1"/>
        <rFont val="Calibri"/>
        <family val="2"/>
        <scheme val="minor"/>
      </rPr>
      <t>25</t>
    </r>
  </si>
  <si>
    <t>&lt;22</t>
  </si>
  <si>
    <t>Ceftazidime</t>
  </si>
  <si>
    <r>
      <t>&gt;</t>
    </r>
    <r>
      <rPr>
        <sz val="9"/>
        <color theme="1"/>
        <rFont val="Calibri"/>
        <family val="2"/>
        <scheme val="minor"/>
      </rPr>
      <t>22</t>
    </r>
  </si>
  <si>
    <t>&lt;19</t>
  </si>
  <si>
    <r>
      <t>&lt;</t>
    </r>
    <r>
      <rPr>
        <sz val="9"/>
        <color theme="1"/>
        <rFont val="Calibri"/>
        <family val="2"/>
        <scheme val="minor"/>
      </rPr>
      <t>2</t>
    </r>
  </si>
  <si>
    <t>19-24*</t>
  </si>
  <si>
    <r>
      <t>&lt;</t>
    </r>
    <r>
      <rPr>
        <sz val="9"/>
        <color theme="1"/>
        <rFont val="Calibri"/>
        <family val="2"/>
        <scheme val="minor"/>
      </rPr>
      <t>18</t>
    </r>
  </si>
  <si>
    <r>
      <t>&gt;</t>
    </r>
    <r>
      <rPr>
        <sz val="9"/>
        <color theme="1"/>
        <rFont val="Calibri"/>
        <family val="2"/>
        <scheme val="minor"/>
      </rPr>
      <t>27</t>
    </r>
  </si>
  <si>
    <t>&lt;21</t>
  </si>
  <si>
    <t>&gt;8</t>
  </si>
  <si>
    <t>&lt;16</t>
  </si>
  <si>
    <t>Doripenem</t>
  </si>
  <si>
    <r>
      <t>&lt;</t>
    </r>
    <r>
      <rPr>
        <sz val="9"/>
        <color theme="1"/>
        <rFont val="Calibri"/>
        <family val="2"/>
        <scheme val="minor"/>
      </rPr>
      <t>0.5</t>
    </r>
  </si>
  <si>
    <t>19-21</t>
  </si>
  <si>
    <t>&gt;0.5</t>
  </si>
  <si>
    <t>&lt;25</t>
  </si>
  <si>
    <t>Acinetobacter spp.</t>
  </si>
  <si>
    <r>
      <t>&gt;</t>
    </r>
    <r>
      <rPr>
        <sz val="9"/>
        <color theme="1"/>
        <rFont val="Calibri"/>
        <family val="2"/>
        <scheme val="minor"/>
      </rPr>
      <t>8</t>
    </r>
  </si>
  <si>
    <r>
      <t>&gt;</t>
    </r>
    <r>
      <rPr>
        <sz val="9"/>
        <color theme="1"/>
        <rFont val="Calibri"/>
        <family val="2"/>
        <scheme val="minor"/>
      </rPr>
      <t>18</t>
    </r>
  </si>
  <si>
    <t>15-17</t>
  </si>
  <si>
    <r>
      <t>&lt;</t>
    </r>
    <r>
      <rPr>
        <sz val="9"/>
        <color theme="1"/>
        <rFont val="Calibri"/>
        <family val="2"/>
        <scheme val="minor"/>
      </rPr>
      <t>14</t>
    </r>
  </si>
  <si>
    <t>&lt;15</t>
  </si>
  <si>
    <r>
      <t>&lt;</t>
    </r>
    <r>
      <rPr>
        <sz val="9"/>
        <color theme="1"/>
        <rFont val="Calibri"/>
        <family val="2"/>
        <scheme val="minor"/>
      </rPr>
      <t>8</t>
    </r>
  </si>
  <si>
    <r>
      <t>&gt;</t>
    </r>
    <r>
      <rPr>
        <sz val="9"/>
        <color theme="1"/>
        <rFont val="Calibri"/>
        <family val="2"/>
        <scheme val="minor"/>
      </rPr>
      <t>32</t>
    </r>
  </si>
  <si>
    <t>16-21</t>
  </si>
  <si>
    <r>
      <t>&lt;</t>
    </r>
    <r>
      <rPr>
        <sz val="9"/>
        <color theme="1"/>
        <rFont val="Calibri"/>
        <family val="2"/>
        <scheme val="minor"/>
      </rPr>
      <t>15</t>
    </r>
  </si>
  <si>
    <r>
      <t>&lt;</t>
    </r>
    <r>
      <rPr>
        <sz val="9"/>
        <color theme="1"/>
        <rFont val="Calibri"/>
        <family val="2"/>
        <scheme val="minor"/>
      </rPr>
      <t>16</t>
    </r>
  </si>
  <si>
    <t>&gt;16</t>
  </si>
  <si>
    <t>&lt;18</t>
  </si>
  <si>
    <t>Piperacillin</t>
  </si>
  <si>
    <t>32-64</t>
  </si>
  <si>
    <r>
      <t>&gt;</t>
    </r>
    <r>
      <rPr>
        <sz val="9"/>
        <color theme="1"/>
        <rFont val="Calibri"/>
        <family val="2"/>
        <scheme val="minor"/>
      </rPr>
      <t>128</t>
    </r>
  </si>
  <si>
    <t>15-20</t>
  </si>
  <si>
    <t>Pip-Tazo</t>
  </si>
  <si>
    <t>100/10</t>
  </si>
  <si>
    <t>30/6</t>
  </si>
  <si>
    <t>Ticar-Clav</t>
  </si>
  <si>
    <t>75/10</t>
  </si>
  <si>
    <t>16-23</t>
  </si>
  <si>
    <r>
      <t>&gt;</t>
    </r>
    <r>
      <rPr>
        <sz val="9"/>
        <color theme="1"/>
        <rFont val="Calibri"/>
        <family val="2"/>
        <scheme val="minor"/>
      </rPr>
      <t>19</t>
    </r>
  </si>
  <si>
    <t>16-18</t>
  </si>
  <si>
    <t>&lt;20</t>
  </si>
  <si>
    <t>12.97</t>
  </si>
  <si>
    <t>11.65</t>
  </si>
  <si>
    <t>Genital culture</t>
  </si>
  <si>
    <t>Cerebrospinal fluid culture</t>
  </si>
  <si>
    <t>Sterile body fluid culture (pleural, pericardial, peritoneal, synovial)</t>
  </si>
  <si>
    <t>Sterile Body Fluid Cultures (pleural, pericardial, peritoneal, synovial)</t>
  </si>
  <si>
    <t>8.49</t>
  </si>
  <si>
    <t>8.50</t>
  </si>
  <si>
    <t>8.51</t>
  </si>
  <si>
    <t>8.52</t>
  </si>
  <si>
    <t>8.53</t>
  </si>
  <si>
    <t>8.54</t>
  </si>
  <si>
    <t>8.55</t>
  </si>
  <si>
    <t>8.56</t>
  </si>
  <si>
    <t>8.57</t>
  </si>
  <si>
    <t>8.58</t>
  </si>
  <si>
    <t>Are specimens rejected if not transported to the lab within established time limits?</t>
  </si>
  <si>
    <t>Are specimens rejected if there is evidence that they were not maintained in proper conditions during and prior to transport?</t>
  </si>
  <si>
    <t>8.59</t>
  </si>
  <si>
    <t>Labs that wish to reduce the frequency of antibiotic QC from daily to weekly may do so after demonstrating satisfactory performance with daily QC using one of two plans described in CLSI M02, section 4.7. Either the 20-30 day plan, or the 15-replicate plan.</t>
  </si>
  <si>
    <t>Is media prepared in a separate room, apart from the room where specimens and cultures are processed?</t>
  </si>
  <si>
    <t>Is media prepared in a clean room?</t>
  </si>
  <si>
    <t>MRSA screen for Infection Control purposes (e.g., nares, axilla, groin)</t>
  </si>
  <si>
    <t>VRE screen for Infection Control purposes (e.g., rectal swab)</t>
  </si>
  <si>
    <t>Respiratory Cultures (not TB/AFB)</t>
  </si>
  <si>
    <t>First Name</t>
  </si>
  <si>
    <t>Last name</t>
  </si>
  <si>
    <t>Are the media suspensions mixed with a magnetic stir bar while boiling?</t>
  </si>
  <si>
    <t>Stool Cultures (all bacterial enteric pathogens)</t>
  </si>
  <si>
    <t>In the #/year column, please enter the total number of cultures performed last year, both positive and negative</t>
  </si>
  <si>
    <t>Vibrio cholerae</t>
  </si>
  <si>
    <t>Yersinia enterocolitic</t>
  </si>
  <si>
    <t>Campylobacter jejuni</t>
  </si>
  <si>
    <t>Please indicate if the lab performs stool culture for the following enteric pathogens. Do not enter the number of cultures.</t>
  </si>
  <si>
    <t>Is the same autoclave used for both media preparation and waste sterilization?</t>
  </si>
  <si>
    <t>1.108</t>
  </si>
  <si>
    <t>1.109</t>
  </si>
  <si>
    <t>1.110</t>
  </si>
  <si>
    <t>1.111</t>
  </si>
  <si>
    <t>1.112</t>
  </si>
  <si>
    <t>1.113</t>
  </si>
  <si>
    <t>1.114</t>
  </si>
  <si>
    <t>1.115</t>
  </si>
  <si>
    <t>1.116</t>
  </si>
  <si>
    <t>1.117</t>
  </si>
  <si>
    <t>1.118</t>
  </si>
  <si>
    <t>1.119</t>
  </si>
  <si>
    <t>1.120</t>
  </si>
  <si>
    <t>1.121</t>
  </si>
  <si>
    <t>2 - LABORATORY INFORMATION SYSTEM (ELECTRONIC)</t>
  </si>
  <si>
    <t>Does the laboratory use a computer-based Laboratory Information System (LIS)?</t>
  </si>
  <si>
    <t>3.46</t>
  </si>
  <si>
    <t>3.47</t>
  </si>
  <si>
    <t>3.48</t>
  </si>
  <si>
    <t>3.49</t>
  </si>
  <si>
    <t>3.50</t>
  </si>
  <si>
    <t>3.51</t>
  </si>
  <si>
    <t>3.52</t>
  </si>
  <si>
    <t>3.54</t>
  </si>
  <si>
    <t>3.55</t>
  </si>
  <si>
    <t>3.56</t>
  </si>
  <si>
    <t>3.57</t>
  </si>
  <si>
    <t>3.58</t>
  </si>
  <si>
    <t>3.59</t>
  </si>
  <si>
    <t>4.35</t>
  </si>
  <si>
    <t>5.17</t>
  </si>
  <si>
    <t>5.18</t>
  </si>
  <si>
    <t>5.21</t>
  </si>
  <si>
    <t>5.26</t>
  </si>
  <si>
    <t>5.27</t>
  </si>
  <si>
    <t>5.28</t>
  </si>
  <si>
    <t>Does the lab prepare blood culture bottles in-house?</t>
  </si>
  <si>
    <t>5.59</t>
  </si>
  <si>
    <t>5.60</t>
  </si>
  <si>
    <t>8- SPECIMEN COLLECTION, TRANSPORT &amp; MANAGEMENT</t>
  </si>
  <si>
    <t>Is a training module in safety/biosafety available in the laboratory?</t>
  </si>
  <si>
    <t>Gloves</t>
  </si>
  <si>
    <t>Gowns</t>
  </si>
  <si>
    <t>Goggles</t>
  </si>
  <si>
    <t>Aerosol face protection (mask, face shield, or splatter guard)</t>
  </si>
  <si>
    <t>Is all necessary personal protective equipment (PPE) available for BSL2?</t>
  </si>
  <si>
    <t>SA25</t>
  </si>
  <si>
    <t>SA26</t>
  </si>
  <si>
    <t>Are sensitive specimens processed within one hour of reaching the laboratory?</t>
  </si>
  <si>
    <t>Following card/tray inoculation, does the lab use the remaining inoculum to make a purity plate?</t>
  </si>
  <si>
    <t>4-8</t>
  </si>
  <si>
    <t>If no, answer N/A to remaining questions</t>
  </si>
  <si>
    <t>Is sodium polyanethole sulfonate (SPS) added? (an anticoagulant and growth stabilizer)</t>
  </si>
  <si>
    <t>Are resins or charcoal added? (to bind antimicrobials present in the patient's blood)</t>
  </si>
  <si>
    <t>Visual inspection performed and documented</t>
  </si>
  <si>
    <t>5.61</t>
  </si>
  <si>
    <t>Is 50mL of broth dispensed into sterile bottles for adult patients? (1:5 blood:broth ratio)</t>
  </si>
  <si>
    <t>Is 25mL of broth dispensed into sterile bottles for pediatric patients? (1:5 blood:broth ratio)</t>
  </si>
  <si>
    <t>Are the bottles autoclaved at 121 for 15 min?</t>
  </si>
  <si>
    <t>Do QC records for blood culture bottles indicate the following:</t>
  </si>
  <si>
    <t>Are any growth-promoters added? (Such as: Gelatin, Yeast Extract, Hemin (X-factor), NAD (Y-factor), Pyridoxine, Para-amino benzoic acid, Cysteine)</t>
  </si>
  <si>
    <t>If yes, please descrube in comments</t>
  </si>
  <si>
    <t>If yes, please describe in comments</t>
  </si>
  <si>
    <t>5.62</t>
  </si>
  <si>
    <t>5.63</t>
  </si>
  <si>
    <t>Is a safety/biosafety manual available in the laboratory and easily accessible to all staff?</t>
  </si>
  <si>
    <t>Are risk assessments conducted annually and each time a new analysis/technology/equipment is introduced?</t>
  </si>
  <si>
    <t>Is there documentation demonstrating that accident/incident investigations are systematically conducted?</t>
  </si>
  <si>
    <t>Are all hazardous chemicals stored appropriately (acids separate from alkaline; flammables in a flame cabinet)?</t>
  </si>
  <si>
    <t>Is there documentation demonstrating that an annual safety/biosafety refresher course is conducted for all staff handling specimens, isolates, or chemicals?</t>
  </si>
  <si>
    <t>Do laboratory computers have genuine (not pirated) Operating Systems?</t>
  </si>
  <si>
    <t>Does the SOP provide stepwise instructions for test performance?</t>
  </si>
  <si>
    <t>Red Flags</t>
  </si>
  <si>
    <t>Total number of Red Flags</t>
  </si>
  <si>
    <t>System Flag</t>
  </si>
  <si>
    <t>Total number of System Flags</t>
  </si>
  <si>
    <t>Total number of Training Opportunities</t>
  </si>
  <si>
    <t>Training Opportunities</t>
  </si>
  <si>
    <t xml:space="preserve">Other cultures of local imoprtance </t>
  </si>
  <si>
    <t>Positive controls are in use</t>
  </si>
  <si>
    <t>Negative controls are in use</t>
  </si>
  <si>
    <t>Has the laboratory ever been enrolled in the WHO LQSI program? What year?</t>
  </si>
  <si>
    <t>If yes, what was the last overall % score for the 4 phases? What year?</t>
  </si>
  <si>
    <t>Has the laboratory ever been enrolled in any other mentoring program for Laboratory Quality Management (National, Regional, International)? When?</t>
  </si>
  <si>
    <t>1: ILAC Full Member; 2: ILAC Associate Member; 3: ILAC Affiliate Member;  4: ILAC Stakeholder; 5: ILAC Regional Cooperation Body; 6: Other/Don't know; 7: National Accrediting Board; NA</t>
  </si>
  <si>
    <t>0.59</t>
  </si>
  <si>
    <t>0.60</t>
  </si>
  <si>
    <t>0.61</t>
  </si>
  <si>
    <t>0.62</t>
  </si>
  <si>
    <t>0.63</t>
  </si>
  <si>
    <t>0.64</t>
  </si>
  <si>
    <t>0.65</t>
  </si>
  <si>
    <t>0.66</t>
  </si>
  <si>
    <t>0.67</t>
  </si>
  <si>
    <t>0.68</t>
  </si>
  <si>
    <t>0.69</t>
  </si>
  <si>
    <t>0.70</t>
  </si>
  <si>
    <t>0.71</t>
  </si>
  <si>
    <t>(ILAC = International Laboratory Accreditation Cooperation)</t>
  </si>
  <si>
    <t>https://ilac.org/signatory-search/#elementid</t>
  </si>
  <si>
    <t>Is all critical equipment (instruments, refrigerators, freezers, incubators, computers, automated instruments) supported by a functioning generator?</t>
  </si>
  <si>
    <t>SF10</t>
  </si>
  <si>
    <t>LAB INFORMATION SYSTEM (Excluded from overall score)</t>
  </si>
  <si>
    <t>If the lab does not use an electronic LIS, answer No to question 2.1, then skip to Data Management</t>
  </si>
  <si>
    <t>Patient Location (Ward or Unit at the time of specimen collection, e.g., "ICU")</t>
  </si>
  <si>
    <t>Gram stain of bacterial colony</t>
  </si>
  <si>
    <t>Description of colony quantities (e.g. "1+, 2+, 3+, 4+" or "few, moderate, many")</t>
  </si>
  <si>
    <t>Description of colony morphologies (e.g. "mucoid lactose fermenter" or "beta-hemolytic")</t>
  </si>
  <si>
    <t>Isolate number (e.g., when more than one pathogen is encountered in a culture: isolate #1, isolate #2)</t>
  </si>
  <si>
    <t>NA: no automated instruments</t>
  </si>
  <si>
    <t>Are specimen numbers assigned in such a way that no two specimens are given the same number during one year?</t>
  </si>
  <si>
    <t>Are patient ID numbers assigned in such a way that no two patients are given the same number in the course of one year?</t>
  </si>
  <si>
    <t>Do patients retain the same patient ID number each time they are admitted to the hospital?</t>
  </si>
  <si>
    <t>3: Handwritten on a paper work card (e.g., the back of the specimen requisition) or in a logbook</t>
  </si>
  <si>
    <t>How frequently are the lab’s electronic records backed up?</t>
  </si>
  <si>
    <t xml:space="preserve">What method is used to back up the lab’s electronic patient records? </t>
  </si>
  <si>
    <t>1: Facility or cloud server - 2: External hard drive, USB, or CD - 3: Internal hard drive (PC or laptop) - 4: None - NA: do not use an electronic database for patient records</t>
  </si>
  <si>
    <t>More than one may be used. if the lab does not currently participate in AMR surveillance, select NA</t>
  </si>
  <si>
    <t>Does the lab have a standardized process for training new employees?</t>
  </si>
  <si>
    <t>Name of media</t>
  </si>
  <si>
    <t>Date of preparation</t>
  </si>
  <si>
    <t>Batch number</t>
  </si>
  <si>
    <t>Quantity made</t>
  </si>
  <si>
    <t>Name of preparer</t>
  </si>
  <si>
    <t>Expiration Date</t>
  </si>
  <si>
    <t>Expiration date</t>
  </si>
  <si>
    <t>Date opened</t>
  </si>
  <si>
    <t>Dyes and pH indicators in MAC and EMB plates provide a color indicator to distinguish between lactose fermenting (LF) and non-lactose fermenting (NLF) Gram negative organisms. Do QC records for MAC and/or EMB plates demonstrate that each batch/lot is challenged using both LF and NLF organisms?</t>
  </si>
  <si>
    <t>Do QC records for selective stool agar plates demonstrate that they are checked for their ability to make the acid byproducts of carbohydrate fermentation visible using both fermenters and nonfermenters?</t>
  </si>
  <si>
    <t>Name of reagent</t>
  </si>
  <si>
    <t>Date of opening</t>
  </si>
  <si>
    <t>Date of preparation/reconstitution (if relevant, e.g., coagulase)</t>
  </si>
  <si>
    <t>Do QC records demonstrate the following? If reagent not used, check NA</t>
  </si>
  <si>
    <t xml:space="preserve"> If serology testing is not performed, check NA.</t>
  </si>
  <si>
    <t>Weekly working stock culture, or “F2”, stored at 2-8°C for up to 1 week, then discarded</t>
  </si>
  <si>
    <t>Daily subculture, or “F3”, discarded after one day of use.</t>
  </si>
  <si>
    <t>Are reference strains stored as follows?</t>
  </si>
  <si>
    <t>Does the lab have the following reference strains in stock? (CIP equivalents are also shown)</t>
  </si>
  <si>
    <t>Is antibiotic strip QC performed using the recommended ATCC reference strains below? (Review QC records to confirm)</t>
  </si>
  <si>
    <t>Is QC of automated AST systems performed using the recommended ATCC reference strains below? (Review QC records to confirm)</t>
  </si>
  <si>
    <t>When specimens are rejected, does the lab notify the ward or clinic immediately so that a new specimen may be collected?</t>
  </si>
  <si>
    <t>Are the SOPs available in a language that the technologists are able to read fluently?</t>
  </si>
  <si>
    <t>Are disposable reaction cards discarded after use (not reused)?</t>
  </si>
  <si>
    <t>1: Yes; 2: Partial; 3: No; NA: automated methods are not used</t>
  </si>
  <si>
    <t>If the antibiotic disk cartridge has a cap, is the cap replaced each time the cartridge is opened?</t>
  </si>
  <si>
    <t>Once opened, are in-use antibiotic disks stored in such a way that the lot number and expiration date of each disk is always traceable? (When individual disks are removed and transferred to secondary containers, lot numbers may become mixed and expired disks may inadvertently be used.)</t>
  </si>
  <si>
    <t>Is the plate held above a black, non-reflective background?</t>
  </si>
  <si>
    <t>Is the plate inverted and zones measured from underneath?</t>
  </si>
  <si>
    <t>Look at the cefotaxime disks currently in use. Does the drug concentration correspond correctly to the standard the lab uses? (CLSI breakpoints require 30ug disks, EUCAST breakpoints require 5ug disks).</t>
  </si>
  <si>
    <t>(Select NA if the antibiotic is not in use)</t>
  </si>
  <si>
    <t>NOTE: Questions 12.26 and 12.27 only apply to labs that do NOT use current cephalosporin and aztreonam breakpoints. If this lab uses current breakpoints, select NA for both questions and skip to question 12.28</t>
  </si>
  <si>
    <t>If no, answer NA until Carbapenemase Testing Section</t>
  </si>
  <si>
    <t>For labs that DO use current carbapenem breakpoints, CLSI and EUCAST no longer recommend routine testing for carbapenemase production. Furthermore, if such testing is performed and the test is positive, interpretations for carbapenems do NOT need to be changed from susceptible to resistant. Has the lab discontinued editing AST results based on the carbapenemase result?</t>
  </si>
  <si>
    <t>EXPERT RULES FOR CEREBROSPINAL FLUID (CSF)</t>
  </si>
  <si>
    <t>12.98</t>
  </si>
  <si>
    <t>12.99</t>
  </si>
  <si>
    <t>12.100</t>
  </si>
  <si>
    <t>12.101</t>
  </si>
  <si>
    <t>12.102</t>
  </si>
  <si>
    <t>12.103</t>
  </si>
  <si>
    <t>12.104</t>
  </si>
  <si>
    <t>12.105</t>
  </si>
  <si>
    <t>Biosafety cabinets (Class IIA)</t>
  </si>
  <si>
    <t>Hand-washing station</t>
  </si>
  <si>
    <t>Eyewash station/bottle</t>
  </si>
  <si>
    <t>Sharps containers</t>
  </si>
  <si>
    <t>Flame cabinet (for securely storing flammable liquids, e.g. ethanol)</t>
  </si>
  <si>
    <t>Covers on each centrifuge bucket</t>
  </si>
  <si>
    <t>Cover over centrifuge rotor</t>
  </si>
  <si>
    <t>Spill kit</t>
  </si>
  <si>
    <t>First aid kit</t>
  </si>
  <si>
    <t>SA27</t>
  </si>
  <si>
    <t>SA28</t>
  </si>
  <si>
    <t>RF2</t>
  </si>
  <si>
    <t>RF4</t>
  </si>
  <si>
    <t>RF5</t>
  </si>
  <si>
    <t>RF6</t>
  </si>
  <si>
    <t>RF7</t>
  </si>
  <si>
    <t>Training Opportunities highlight areas where sufficient training is frequently lacking</t>
  </si>
  <si>
    <t>Indicate whether the lab has the following FUNCTIONAL pieces of equipment.</t>
  </si>
  <si>
    <t>RF10</t>
  </si>
  <si>
    <t>RF12</t>
  </si>
  <si>
    <t>RF34</t>
  </si>
  <si>
    <t>RF35</t>
  </si>
  <si>
    <t>RF36</t>
  </si>
  <si>
    <t>RF37</t>
  </si>
  <si>
    <t>RF38</t>
  </si>
  <si>
    <t>RF39</t>
  </si>
  <si>
    <t>RF40</t>
  </si>
  <si>
    <t>RF41</t>
  </si>
  <si>
    <t>RF42</t>
  </si>
  <si>
    <t>RF43</t>
  </si>
  <si>
    <t>RF44</t>
  </si>
  <si>
    <t>RF45</t>
  </si>
  <si>
    <t>RF46</t>
  </si>
  <si>
    <t>RF47</t>
  </si>
  <si>
    <t>RF48</t>
  </si>
  <si>
    <t>RF49</t>
  </si>
  <si>
    <t>RF50</t>
  </si>
  <si>
    <t>RF51</t>
  </si>
  <si>
    <t>RF52</t>
  </si>
  <si>
    <t>RF53</t>
  </si>
  <si>
    <t>RF54</t>
  </si>
  <si>
    <t>RF55</t>
  </si>
  <si>
    <t>RF56</t>
  </si>
  <si>
    <t>RF57</t>
  </si>
  <si>
    <t>RF58</t>
  </si>
  <si>
    <t>RF59</t>
  </si>
  <si>
    <t>RF60</t>
  </si>
  <si>
    <t>RF61</t>
  </si>
  <si>
    <t>RF62</t>
  </si>
  <si>
    <t>RF63</t>
  </si>
  <si>
    <t>RF64</t>
  </si>
  <si>
    <t>RF65</t>
  </si>
  <si>
    <t>RF66</t>
  </si>
  <si>
    <t>RF67</t>
  </si>
  <si>
    <t>RF68</t>
  </si>
  <si>
    <t>RF69</t>
  </si>
  <si>
    <t>RF70</t>
  </si>
  <si>
    <t>RF71</t>
  </si>
  <si>
    <t>RF72</t>
  </si>
  <si>
    <t>RF73</t>
  </si>
  <si>
    <t>RF74</t>
  </si>
  <si>
    <t>RF75</t>
  </si>
  <si>
    <t>RF76</t>
  </si>
  <si>
    <t>RF77</t>
  </si>
  <si>
    <t>RF78</t>
  </si>
  <si>
    <t>RF79</t>
  </si>
  <si>
    <t>RF80</t>
  </si>
  <si>
    <t>RF81</t>
  </si>
  <si>
    <t>RF82</t>
  </si>
  <si>
    <t>RF83</t>
  </si>
  <si>
    <t>RF84</t>
  </si>
  <si>
    <t>RF85</t>
  </si>
  <si>
    <t>RF86</t>
  </si>
  <si>
    <t>RF87</t>
  </si>
  <si>
    <t>RF88</t>
  </si>
  <si>
    <t>RF89</t>
  </si>
  <si>
    <t>RF90</t>
  </si>
  <si>
    <t>RF91</t>
  </si>
  <si>
    <t>RF92</t>
  </si>
  <si>
    <t>RF93</t>
  </si>
  <si>
    <t>RF94</t>
  </si>
  <si>
    <t>RF95</t>
  </si>
  <si>
    <t>RF96</t>
  </si>
  <si>
    <t>RF97</t>
  </si>
  <si>
    <t>RF98</t>
  </si>
  <si>
    <t>RF99</t>
  </si>
  <si>
    <t>TF9</t>
  </si>
  <si>
    <t>SF11</t>
  </si>
  <si>
    <t>SF12</t>
  </si>
  <si>
    <t>SF13</t>
  </si>
  <si>
    <t>SF14</t>
  </si>
  <si>
    <t>SF15</t>
  </si>
  <si>
    <t>SF16</t>
  </si>
  <si>
    <t>SF17</t>
  </si>
  <si>
    <t>SF18</t>
  </si>
  <si>
    <t>SF19</t>
  </si>
  <si>
    <t>SF20</t>
  </si>
  <si>
    <t>SF21</t>
  </si>
  <si>
    <t>Near the expiration date, is QC repeated on a few of the bottles to confirm the long term stability of the broth?</t>
  </si>
  <si>
    <t xml:space="preserve">Which base broth is used? (Broth must support growth of a wide range of bacterial species) </t>
  </si>
  <si>
    <t>Are unused bottles labeled correctly (name, batch #, production date and expiration date)?</t>
  </si>
  <si>
    <t>Please note: all questions refer only to clinical patient specimens, NOT to environmental or research specimens</t>
  </si>
  <si>
    <t xml:space="preserve">Who awarded the most recent accreditation? (Review accreditation certificate and write name of accrediting body in comments) </t>
  </si>
  <si>
    <t>Does the lab prepare any media or distilled water? (e.g., blood agar, Mueller Hinton agar, blood culture bottles)</t>
  </si>
  <si>
    <t xml:space="preserve">If automated instruments are used for ID, (e.g., Vitek, Phoenix, Microscan) is there user manual or SOP that describes how to troubleshoot instrument failures? </t>
  </si>
  <si>
    <t>Are plates are stored inside bags/sleeves to avoid dehydration?</t>
  </si>
  <si>
    <t>Checked for sterility by incubating a portion of uninoculated bottels? (Ideally 5%)</t>
  </si>
  <si>
    <t>Minimum volume for adults (typically 10-15mL per bottle)</t>
  </si>
  <si>
    <t>Minimum volume for children (typically 5-10mL per bottle)</t>
  </si>
  <si>
    <t>Minimum volume for neonates (typically 0.5-1mL per bottle)</t>
  </si>
  <si>
    <t>If the lab does not offer urine culture as a service, answer NA until Stool Culture Section</t>
  </si>
  <si>
    <t>If the lab does not offer stool culture as a service, answer NA to remaining questions</t>
  </si>
  <si>
    <t>BRAND/ MODEL:</t>
  </si>
  <si>
    <t>Are the containers holding open antibiotic disks/strips allowed to equilibrate to room temperature before opening to minimize condensation (typically 1 hour)</t>
  </si>
  <si>
    <t>Do records indicate that the saline solution is tested for sterility on a regular basis? (Preferably at least weekly)</t>
  </si>
  <si>
    <t>If lab does not perform disk or Etest for Strep. pneumoniae AST, select N/A for all answers</t>
  </si>
  <si>
    <t>1: Lab policy primarily determines - 2: Only when requested by clinician - 3: Equal mix of both</t>
  </si>
  <si>
    <t>1: Lab policy primarily determines - 2: Only the antibiotics requested by physician - 3: Equal mix of both</t>
  </si>
  <si>
    <t>Transport to lab at room temperature within 2 hours of collection</t>
  </si>
  <si>
    <t>If transport will be delayed, store refrigerated for up to 24 hours</t>
  </si>
  <si>
    <t>Please note: all questions refer to equipment that is used for clinical patient specimens, NOT equipment that is used only for research specimens</t>
  </si>
  <si>
    <t>Please note: all questions refer only to clinical patient specimens, NOT to research  or environmental specimens</t>
  </si>
  <si>
    <t>Please note: all questions refer only to clinical patient specimens, NOT to research or environmental specimens</t>
  </si>
  <si>
    <t>If the LIS software automatically interprets zone sizes or MICs, are the breakpoints updated annually?</t>
  </si>
  <si>
    <t>INVENTORY &amp; STOCK OUTS</t>
  </si>
  <si>
    <t>In the last 6 months, have any stock outs disrupted the lab's ability to provide routine bacteriology services?</t>
  </si>
  <si>
    <t>WHO GLASS (Global Antimicrobial Resistance Surveillance System)</t>
  </si>
  <si>
    <t xml:space="preserve">Do records indicate that quality control is done each time carbapenemase testing is performed? </t>
  </si>
  <si>
    <t>*"Fully implemented" means that the SOP has been approved and signed by a lab supervisor or designee, and that laboratory staff have been trained on the contents and utilize the SOP. An SOP that is complete but has not been approved or is not in routine use is not considered fully implemented.</t>
  </si>
  <si>
    <t xml:space="preserve">**"Readily available" means that technologists can easily access the SOP at or near the bench, either in electronic or paper form, and that the information sought is easily located within the SOP, not buried in a larger document, and is written in a language that those using the SOP can read fluently.  </t>
  </si>
  <si>
    <t>10- IDENTIFICATION METHODS &amp; SOPs</t>
  </si>
  <si>
    <t>10- IDENTIFICATION METHODS &amp; STANDARD OPERATING PROCEDURES</t>
  </si>
  <si>
    <t>CONVENTIONAL ID METHODS - SOP SCORE SUMMARY</t>
  </si>
  <si>
    <t>Fully implemented*, up-to-date SOP</t>
  </si>
  <si>
    <t>SOP is readily available** to bench staff</t>
  </si>
  <si>
    <t>SOP defines QC organisms, frequency, and expected results</t>
  </si>
  <si>
    <t>SOP provides stepwise instructions for test performance</t>
  </si>
  <si>
    <t>SOP provides stepwise instructions for test interpretation</t>
  </si>
  <si>
    <t>Answer the questions below for each manual method/biochemical in use at the lab.</t>
  </si>
  <si>
    <t>Coagulase plasma</t>
  </si>
  <si>
    <t>Staph latex agglutination</t>
  </si>
  <si>
    <t>Staph chromagar</t>
  </si>
  <si>
    <t>DNase</t>
  </si>
  <si>
    <t>PYR</t>
  </si>
  <si>
    <t>Bile solubility (deoxycholate)</t>
  </si>
  <si>
    <t>Strep. pneumo latex agglutination</t>
  </si>
  <si>
    <t>Oxidase</t>
  </si>
  <si>
    <t>Indole</t>
  </si>
  <si>
    <t>Methyl Red</t>
  </si>
  <si>
    <t>Voges-Proskauer</t>
  </si>
  <si>
    <t>Citrate</t>
  </si>
  <si>
    <t>Triple Sugar Iron (TSI) or Kligler's Iron Agar (KIA)</t>
  </si>
  <si>
    <t>Urease</t>
  </si>
  <si>
    <t>Motility</t>
  </si>
  <si>
    <t>Lysine Iron Agar (LIA) or Lysine Decarboxylase (LDC)</t>
  </si>
  <si>
    <t>Shigella serology</t>
  </si>
  <si>
    <t>Salmonella serology</t>
  </si>
  <si>
    <t>Glucose Oxidative-Fermentative (OF) test</t>
  </si>
  <si>
    <t>Nitrate reduction</t>
  </si>
  <si>
    <t>Gelatin hydrolysis</t>
  </si>
  <si>
    <t>Chloramphenicol resistance (disk)</t>
  </si>
  <si>
    <t>Growth at 42°C</t>
  </si>
  <si>
    <t>Please note: all questions refer only to clinical patient isolates, NOT to research or environmental isolates</t>
  </si>
  <si>
    <t>Positive control is used</t>
  </si>
  <si>
    <t>Negative control is used</t>
  </si>
  <si>
    <t>Fully implemented*, up-to-date SOP is in place</t>
  </si>
  <si>
    <t>Indole reagents</t>
  </si>
  <si>
    <t>Triple Sugar Iron agar or Kligler's Iron Agar</t>
  </si>
  <si>
    <t>Lysine Iron Agar (LIA) or Lysine decarboxylase (LDC)</t>
  </si>
  <si>
    <t>Glucose or Dextrose Oxidative-Fermentative (OF) test</t>
  </si>
  <si>
    <t>Optochin (“P”) disk</t>
  </si>
  <si>
    <t>Staph Chromagar</t>
  </si>
  <si>
    <t>Optochin ("P") disk</t>
  </si>
  <si>
    <t>Strep pneumo latex agglutination</t>
  </si>
  <si>
    <t xml:space="preserve">Chloramphenicol resistance (disk) </t>
  </si>
  <si>
    <t>McFarland QC standards of known densities, including 0.5, not expired</t>
  </si>
  <si>
    <t>Ruler or caliper with millimeter markings</t>
  </si>
  <si>
    <t>Bunsen burners or micro-incinerators</t>
  </si>
  <si>
    <t>Calibrated 1uL or 10uL loops (for plating urine cultures)</t>
  </si>
  <si>
    <t>Optical densitometer/turbidimeter (for determining McFarland density)</t>
  </si>
  <si>
    <t>Microliter pipettes (e.g., Eppendorf)</t>
  </si>
  <si>
    <t>Centrifuge (not used for TB cultures)</t>
  </si>
  <si>
    <t>Microscope</t>
  </si>
  <si>
    <t>Thermometers</t>
  </si>
  <si>
    <t>Candle jars</t>
  </si>
  <si>
    <t>Refrigerator (2-8°C)</t>
  </si>
  <si>
    <t xml:space="preserve">Non-defrosting freezer, -20°C </t>
  </si>
  <si>
    <t xml:space="preserve">Non-defrosting freezer, -80°C </t>
  </si>
  <si>
    <t>Rechargeable desiccants (for storage of open antibiotic disks and strips)</t>
  </si>
  <si>
    <t>Hot air oven (for drying saturated desiccants)</t>
  </si>
  <si>
    <t>Biological Safety Cabinet Class IIA</t>
  </si>
  <si>
    <t>Autoclave for media preparation ("clean" autoclave)</t>
  </si>
  <si>
    <t>Autoclave for sterlizing waste ("dirty" autoclave)</t>
  </si>
  <si>
    <t>Non-defrosting freezer, -60°C</t>
  </si>
  <si>
    <t>pH meter</t>
  </si>
  <si>
    <t>Weighing balance</t>
  </si>
  <si>
    <t>Conductivity meter</t>
  </si>
  <si>
    <t>Distillator/reverse osmosis equipment</t>
  </si>
  <si>
    <t>Hot plate with magnetic stir bar (for mixing powdered media)</t>
  </si>
  <si>
    <t>Water bath</t>
  </si>
  <si>
    <t>Optical Densitometer (for determining McFarland density)</t>
  </si>
  <si>
    <t>Centrifuge</t>
  </si>
  <si>
    <t>CO2 incubator</t>
  </si>
  <si>
    <t>Ambient (non-CO2) incubator</t>
  </si>
  <si>
    <t>Hot air oven for recharging desiccants</t>
  </si>
  <si>
    <t>Hot air oven (for recharging desiccants)</t>
  </si>
  <si>
    <t>Room temperature</t>
  </si>
  <si>
    <t>Freezers, -20°C</t>
  </si>
  <si>
    <t>Freezers, -60°C</t>
  </si>
  <si>
    <t>Freezers, -80°C</t>
  </si>
  <si>
    <t>Refrigerators</t>
  </si>
  <si>
    <t>Incubators, ambient atmosphere</t>
  </si>
  <si>
    <t>Water baths</t>
  </si>
  <si>
    <t>INSTRUMENT AVAILABILITY AND MAINTENANCE</t>
  </si>
  <si>
    <t>Blood culture instrument</t>
  </si>
  <si>
    <t>Does the lab have a MALDI instrument for organism ID? (e.g., Bruker, Biomerieux)</t>
  </si>
  <si>
    <t xml:space="preserve">MALDI instrument for organism ID </t>
  </si>
  <si>
    <t xml:space="preserve">PCR instrument for antibiotic resistance gene detection </t>
  </si>
  <si>
    <t>Automated Instruments</t>
  </si>
  <si>
    <t>Does the lab use PCR to detect antibiotic resistance genes?</t>
  </si>
  <si>
    <t xml:space="preserve">mecA </t>
  </si>
  <si>
    <t>vanA/vanB</t>
  </si>
  <si>
    <t>mcr-1</t>
  </si>
  <si>
    <t>ESBLs</t>
  </si>
  <si>
    <t>Carbapenemases</t>
  </si>
  <si>
    <t>TEST MENU AND ANNUAL CULTURE WORKLOAD</t>
  </si>
  <si>
    <t>ANNUAL AST WORKLOAD</t>
  </si>
  <si>
    <t>Automated AST instrument</t>
  </si>
  <si>
    <t>Does the lab have an automated instrument for reading disk diffusion? (e.g. SIRSCAN, BIOMIC V3, ADAGIO, etc.)</t>
  </si>
  <si>
    <t>Instrument for reading disk diffusion (e.g. SIRSCAN, BIOMIC V3, ADAGIO, etc.)</t>
  </si>
  <si>
    <t>Instrument for bacterial ID and AST (e.g. Vitek, Phoenix, Microscan)</t>
  </si>
  <si>
    <t>NUMBER OF FLAGS</t>
  </si>
  <si>
    <t>System Flags</t>
  </si>
  <si>
    <t>Do records demonstrate that biological indicators (e.g., Attest or other spore system) are used to confirm the autoclave is achieving sterilization? (Review logs to confirm). 1- Weekly, 2- Monthly, 3- Less than monthly, 4- No records</t>
  </si>
  <si>
    <t>Proper bottle labeling (patient name, ID, Date, Time, venipuncture site)</t>
  </si>
  <si>
    <t>A purity plate is a light subculture of the inoculum that is made to ensure the inoculum was not mixed or contaminated; usually streaked like a urine to ensure visualization of individual colonies and checked for purity when reading results. BAP is typically used.</t>
  </si>
  <si>
    <t>Is a sterile swab used to inoculate the plate?</t>
  </si>
  <si>
    <t xml:space="preserve">Is the inoculum spread in a way that will create an even lawn? </t>
  </si>
  <si>
    <t>Are the lawns of growth confluent (no gaps or individual colonies showing)?</t>
  </si>
  <si>
    <t>Are disks spaced properly? (At least 24mm from center to center, no overlapping zones, not too close to edge, uniformly circular zones)</t>
  </si>
  <si>
    <t>Is there a maximum of 6 antibiotic disks per 100mm plate?</t>
  </si>
  <si>
    <t>Is there a maximum of 12 antibiotic disks per 150mm plate?</t>
  </si>
  <si>
    <t>Is there evidence that the supervisor recieved appropriate training on how to recognize unusual AST findings?</t>
  </si>
  <si>
    <t>Is there evidence that microbiology staff have received adequate training to recognize unusual or unexpected AST results that might require investigation? (e.g. Klebsiella spp. S to ampicillin; Staph spp. I/R to vancomycin)</t>
  </si>
  <si>
    <t>Current CLSI and EUCAST breakpoints for Salmonella spp, Enterobacteriaceae, Acinetobacter spp, and Pseudomonas aeruginosa</t>
  </si>
  <si>
    <t>Red Flags represent practices that may put patients or staff at risk and should be corrected immediately</t>
  </si>
  <si>
    <t>Sytem Flags highlght problems with the Hospital System or with National Systems. Lab leadership may need to reach out to Hospital or National leadership for assistance to change</t>
  </si>
  <si>
    <t>City/Province/District</t>
  </si>
  <si>
    <t>Date of Assessment</t>
  </si>
  <si>
    <t>0.37</t>
  </si>
  <si>
    <t>0.72</t>
  </si>
  <si>
    <t>0.73</t>
  </si>
  <si>
    <t>0.74</t>
  </si>
  <si>
    <t>0.75</t>
  </si>
  <si>
    <t>0.76</t>
  </si>
  <si>
    <t>0.77</t>
  </si>
  <si>
    <t>0.78</t>
  </si>
  <si>
    <t>0.79</t>
  </si>
  <si>
    <t>0.80</t>
  </si>
  <si>
    <t>0.81</t>
  </si>
  <si>
    <t>0.82</t>
  </si>
  <si>
    <t>0.83</t>
  </si>
  <si>
    <t>0.84</t>
  </si>
  <si>
    <t>0.85</t>
  </si>
  <si>
    <t>1.86</t>
  </si>
  <si>
    <t>1.122</t>
  </si>
  <si>
    <t>1.123</t>
  </si>
  <si>
    <t>1.124</t>
  </si>
  <si>
    <t>1.125</t>
  </si>
  <si>
    <t>1.126</t>
  </si>
  <si>
    <t>1.127</t>
  </si>
  <si>
    <t>1.128</t>
  </si>
  <si>
    <t>1.129</t>
  </si>
  <si>
    <t>1.130</t>
  </si>
  <si>
    <t>1.131</t>
  </si>
  <si>
    <t>1.132</t>
  </si>
  <si>
    <t>1.133</t>
  </si>
  <si>
    <t>1.134</t>
  </si>
  <si>
    <t>1.135</t>
  </si>
  <si>
    <t>2.40</t>
  </si>
  <si>
    <t>2.41</t>
  </si>
  <si>
    <t>2.42</t>
  </si>
  <si>
    <t>2.43</t>
  </si>
  <si>
    <t>2.44</t>
  </si>
  <si>
    <t>2.45</t>
  </si>
  <si>
    <t>2.46</t>
  </si>
  <si>
    <t>The scores for this section reflect the usability of the computer-based LIS and it's likely compatibility with AMR surveillance systems, not the quality of the laboratory</t>
  </si>
  <si>
    <t>3.53</t>
  </si>
  <si>
    <t>1: Daily/Continuously - 2: Other frequency, specify in comments - 3: Never - NA: no electronic database</t>
  </si>
  <si>
    <t>Does the lab or facility have a policy and/or SOP on data backup and restoration?</t>
  </si>
  <si>
    <t>Does the lab or facility have a policy and/or SOP on data security and confidentiality?</t>
  </si>
  <si>
    <t>3.60</t>
  </si>
  <si>
    <t>3.61</t>
  </si>
  <si>
    <t>3.62</t>
  </si>
  <si>
    <t>3.63</t>
  </si>
  <si>
    <t>3.64</t>
  </si>
  <si>
    <t>3.65</t>
  </si>
  <si>
    <t>3.66</t>
  </si>
  <si>
    <t>3.67</t>
  </si>
  <si>
    <t>The LIS export file does not distinguish antibiotic results by AST method</t>
  </si>
  <si>
    <t xml:space="preserve">The LIS export file merged/combined different data fields into a single column </t>
  </si>
  <si>
    <t>The LIS export file was missing some of the required data fields</t>
  </si>
  <si>
    <t>The LIS export file does not contain zone sizes or MIC values</t>
  </si>
  <si>
    <t>3.68</t>
  </si>
  <si>
    <t>3.69</t>
  </si>
  <si>
    <t>3.70</t>
  </si>
  <si>
    <t>3.71</t>
  </si>
  <si>
    <t>3.72</t>
  </si>
  <si>
    <t>3.73</t>
  </si>
  <si>
    <t xml:space="preserve">The instrument export file merged/combined different data fields into a single column </t>
  </si>
  <si>
    <t>The instrument export file was missing some of the required data fields (like patient demographics)</t>
  </si>
  <si>
    <t>The instrument export file was missing MIC values</t>
  </si>
  <si>
    <t>The instrument export file was missing SIR values</t>
  </si>
  <si>
    <t>TF10</t>
  </si>
  <si>
    <t>EXTERNAL QUALITY ASSESSMENT (EQA)</t>
  </si>
  <si>
    <t xml:space="preserve">If the lab or facility produces it's own distilled or deionized water, are QC records present for the following? </t>
  </si>
  <si>
    <t xml:space="preserve">If the lab purchases distilled or deionized water, does it come with a Certificate of Analysis demonstrating proper pH, sterility and conductimetry? </t>
  </si>
  <si>
    <t xml:space="preserve">such as Vitek, API, Liofilchem, etc. </t>
  </si>
  <si>
    <t>Indicate whether the following aspects of QC for Salmonella and/or Shigella serology reagents are performed.</t>
  </si>
  <si>
    <t>6.90</t>
  </si>
  <si>
    <t>6.91</t>
  </si>
  <si>
    <t>6.92</t>
  </si>
  <si>
    <t>6.93</t>
  </si>
  <si>
    <t>6.94</t>
  </si>
  <si>
    <t>6.95</t>
  </si>
  <si>
    <t>6.96</t>
  </si>
  <si>
    <t>6.97</t>
  </si>
  <si>
    <t>6.98</t>
  </si>
  <si>
    <t>6.99</t>
  </si>
  <si>
    <t>6.100</t>
  </si>
  <si>
    <t>6.101</t>
  </si>
  <si>
    <t>6.102</t>
  </si>
  <si>
    <t>6.103</t>
  </si>
  <si>
    <t>6.104</t>
  </si>
  <si>
    <t>6.105</t>
  </si>
  <si>
    <t>6.106</t>
  </si>
  <si>
    <t>6.107</t>
  </si>
  <si>
    <t>6.108</t>
  </si>
  <si>
    <t>6.109</t>
  </si>
  <si>
    <t>6.110</t>
  </si>
  <si>
    <t>6.111</t>
  </si>
  <si>
    <t>6.112</t>
  </si>
  <si>
    <t>6.113</t>
  </si>
  <si>
    <t>Check NA if the lab does not use any commercial test kits for organism ID</t>
  </si>
  <si>
    <t>5- MEDIA PREPARATION AND QUALITY CONTROL</t>
  </si>
  <si>
    <t>Not including new lot QC, how often is antibiotic disk QC performed? (Confirm by reviewing QC records; go back several months)</t>
  </si>
  <si>
    <t>Not including new lot QC, how often is antibiotic strip QC performed? (Confirm by reviewing QC records; go back several months)</t>
  </si>
  <si>
    <t>Not including new lot QC, how often is antibiotic card/tray QC performed? (Confirm by reviewing QC records; go back several months)</t>
  </si>
  <si>
    <t>Defined QC organisms, QC frequency, and expected QC results</t>
  </si>
  <si>
    <t>Stepwise instructions for preparing the inoculum in the correct liquid medium and at the correct density</t>
  </si>
  <si>
    <t>Stepwise instructions on how to inoculate and incubate the device</t>
  </si>
  <si>
    <t>Stepwise instructions on how to read the results, including use of additional reagents if necessary</t>
  </si>
  <si>
    <t>Clear guidance on interpreting results and recognizing unacceptable results</t>
  </si>
  <si>
    <t>1: Yes - 2: Partial - 3: No - NA: lab does not use rapid biochemical kits (answer NA until Manual/Conventional Methods)</t>
  </si>
  <si>
    <t>10.169</t>
  </si>
  <si>
    <t>10.170</t>
  </si>
  <si>
    <t>10.171</t>
  </si>
  <si>
    <t>10.172</t>
  </si>
  <si>
    <t>If the lab uses automated methods for organism ID (e.g., Vitek, Microscan, Phoenix), do the SOPs contain the following information? (User manuals provided by the manufacturer are not considered SOPs)</t>
  </si>
  <si>
    <t>Is the SOP available in a language that the technologists using the instrument are able to read fluently?</t>
  </si>
  <si>
    <t>10.173</t>
  </si>
  <si>
    <t>10.174</t>
  </si>
  <si>
    <t>10.175</t>
  </si>
  <si>
    <t>10.176</t>
  </si>
  <si>
    <t xml:space="preserve"> If the lab uses rapid biochemical kits for organism ID (e.g., API, Liofilchem, RapID), does the SOP for each kit contain the following information? (If kits are not used, select "NA", if kits are used but there is no SOP, select "No")</t>
  </si>
  <si>
    <t>IDENTIFICATION FLOWCHARTS</t>
  </si>
  <si>
    <t xml:space="preserve">When the primary plate has mixed colony types, is it standard practice to subculture each colony of interest to a fresh plate to ensure purity prior to pursuing identification? </t>
  </si>
  <si>
    <t>Is it standard practice to perform a gram stain on each isolate of interest prior to performing any other testing?</t>
  </si>
  <si>
    <t>For gram positive cocci, is it standard practice to perform a catalase test first, before proceeding with any other identification tests (including automated ID)?</t>
  </si>
  <si>
    <t>For gram negative bacilli, is it standard practice to perform an oxidase test first, before proceeding with any other identification tests (including automated ID)?</t>
  </si>
  <si>
    <t>For gram negative bacilli, is it standard practice to perform an indole test second, before proceeding with other identification tests (including automated ID)?</t>
  </si>
  <si>
    <t>For catalase positive gram positive cocci, is it standard practice to perform a coagulase test next, before proceeding with other identification tests (including automated ID)?</t>
  </si>
  <si>
    <t>For catalase negative gram positive cocci, is it standard practice to evaluate the type of hemolysis (alpha, beta, gamma), before proceeding with other identification tests (including automated ID)?</t>
  </si>
  <si>
    <t>10.177</t>
  </si>
  <si>
    <t>10.178</t>
  </si>
  <si>
    <t>10.179</t>
  </si>
  <si>
    <t>10.180</t>
  </si>
  <si>
    <t>10.181</t>
  </si>
  <si>
    <t>10.182</t>
  </si>
  <si>
    <t>10.183</t>
  </si>
  <si>
    <t>10.184</t>
  </si>
  <si>
    <t>10.185</t>
  </si>
  <si>
    <t>For oxidase-negative gram negative bacilli that do not ferment lactose (clear on MacConkey), are sufficient tests available to achieve a definitive identification?</t>
  </si>
  <si>
    <t>11.66</t>
  </si>
  <si>
    <t xml:space="preserve">Review a patient AST report for a positive CSF culture. Were any of the following drug classes tested or reported? </t>
  </si>
  <si>
    <t>(The following are not the drugs of choice and may not be effective for treating CSF infections, regardless of the AST result)</t>
  </si>
  <si>
    <t>Does the lab perform any of the following phenotypic tests for carbapenemase production?</t>
  </si>
  <si>
    <t>Does the lab perform any genotypic tests for carbapenemase production? (E.g. PCR, GeneXpert, etc.)</t>
  </si>
  <si>
    <t xml:space="preserve">Does the lab perform any phenotypic tests for ESBL production? Including disks, gradient strips, or a screening well in an automated system. </t>
  </si>
  <si>
    <t>Does the lab perform any genotypic tests for ESBL production? (E.g. PCR)</t>
  </si>
  <si>
    <t>12.45</t>
  </si>
  <si>
    <t>12.106</t>
  </si>
  <si>
    <t>12.107</t>
  </si>
  <si>
    <t xml:space="preserve">Have technologists been adequately trained to recognize a poorly collected urine specimen (predominance of fecal or skin flora) based on the relative quantities, types, and mix of organisms present? </t>
  </si>
  <si>
    <t>1: All recommended strains are used; 2: Some of the recommended strains are used; 3: None of the recommended reference strains are used; NA</t>
  </si>
  <si>
    <t>1-Brain Heart Infusion, 2-Supplemented peptone, 3-Soybean-casein digest (tryptic soy), 4-Thioglycolate, 5-Thiol, 6-Colombia, 7-Brucella, 8-Other, NA</t>
  </si>
  <si>
    <t>Is there evidence the supervisor or Quality Officer has received adequate training on how to perform root-cause analysis for EQA failures?</t>
  </si>
  <si>
    <t>Is there evidence the supervisor or Quality Officer has received adequate training on how to perform root-cause analysis of QC failures?</t>
  </si>
  <si>
    <t>1: One time per year; 2: Two times per year; 3: Three times per year or more; 4: Zero (if zero, please answer the next question, then skip to next section)</t>
  </si>
  <si>
    <t>Updated August 2019 - Excel adaptation by IQLS August 2019</t>
  </si>
  <si>
    <t>RF8</t>
  </si>
  <si>
    <t>RF100</t>
  </si>
  <si>
    <t>RF101</t>
  </si>
  <si>
    <t>RF102</t>
  </si>
  <si>
    <t>EXPERT RULES FOR CEREBROSPINAL FLUID</t>
  </si>
  <si>
    <t>Head of Micro Lab</t>
  </si>
  <si>
    <t>Head Technician</t>
  </si>
  <si>
    <t>Lab Sicentist</t>
  </si>
  <si>
    <t>Head Culture Room</t>
  </si>
  <si>
    <t>Is the acceptable temperature range (the minimum and maximum) clearly defined on the record sheet?</t>
  </si>
  <si>
    <t>SF22</t>
  </si>
  <si>
    <t>SF23</t>
  </si>
  <si>
    <t>Quantity of Epithelial Cells per low power field</t>
  </si>
  <si>
    <t>Quantity of PMNs (WBCs) per low power field</t>
  </si>
  <si>
    <t>Quantity of bacterial cells per high power field</t>
  </si>
  <si>
    <t xml:space="preserve">If the LIS software automatically interprets zone sizes or MICs, are the breakpoints up to date today? </t>
  </si>
  <si>
    <t>Type of bacterial cells (gram positive cocci, gram negative bacilli, etc.)</t>
  </si>
  <si>
    <t>Is the laboratory currently a member of any AMR Surveillance Systems?</t>
  </si>
  <si>
    <t>How often does a Supervisor or Quality Officer review Media QC, ID QC, and AST QC results?</t>
  </si>
  <si>
    <t>1: Weekly  – 2: Monthly  – 3: Sporadically – 4: Never</t>
  </si>
  <si>
    <t>If scores are not made available to review, select "None"</t>
  </si>
  <si>
    <t xml:space="preserve">Are new batches of media checked for sterility by incubating a portion of un-inoculated plates? </t>
  </si>
  <si>
    <t xml:space="preserve">If desiccants do not have a color indicator, are colorless desiccants replaced least monthly? </t>
  </si>
  <si>
    <t>When preparing an inoculum using the colony suspension method, are colonies less than 18 hours old ever used?</t>
  </si>
  <si>
    <t>When preparing an inoculum using the colony suspension method, are colonies more than 24 hours old ever used?</t>
  </si>
  <si>
    <t xml:space="preserve">The table in the Assessor’s Guide tab shows the current breakpoints for these antibiotics. Compare this table to the bench aids and SOPs the technologists use for zone size and MIC interpretation. </t>
  </si>
  <si>
    <t>Are updated breakpoints in use for the following combinations?</t>
  </si>
  <si>
    <t xml:space="preserve">Compare the lab’s AST bench aids and SOPs to the table in column K (and in the Assessor’s Guide). </t>
  </si>
  <si>
    <t>Do laboratory staff understand the current limitations associated with colistin AST? (i.e., the risk of false susceptible results when using any method other than BMD without Polysorbate?)</t>
  </si>
  <si>
    <t>Question</t>
  </si>
  <si>
    <t>LIS</t>
  </si>
  <si>
    <t>Facility</t>
  </si>
  <si>
    <t>Data Mgmt</t>
  </si>
  <si>
    <t>QA</t>
  </si>
  <si>
    <t>Specimen</t>
  </si>
  <si>
    <t>Processing</t>
  </si>
  <si>
    <t>Identification</t>
  </si>
  <si>
    <t>Basic AST</t>
  </si>
  <si>
    <t>AST Expert</t>
  </si>
  <si>
    <t>AST Policy</t>
  </si>
  <si>
    <t>Safety</t>
  </si>
  <si>
    <t>Module</t>
  </si>
  <si>
    <t>Figure for use with AST QC Module, questions 7.7 - 7.11</t>
  </si>
  <si>
    <t>Tables for use with AST Expert Rules Module, questions 12.1 - 12.25</t>
  </si>
  <si>
    <t>Figure for use with Facility Module, question 1.13</t>
  </si>
  <si>
    <t>McFarland QC Standards in front of a Wickerham card</t>
  </si>
  <si>
    <t>ID and/or AST of isolates referred from other laboratories</t>
  </si>
  <si>
    <t>STOOL CULTURE for Salmonella and Shigella</t>
  </si>
  <si>
    <t>Catalase (H2O2)</t>
  </si>
  <si>
    <t>CO2 incubators</t>
  </si>
  <si>
    <t>Developed by CDC &amp; IQLS</t>
  </si>
  <si>
    <t>Testing Capacity</t>
  </si>
  <si>
    <t>Antibiotic Resistance</t>
  </si>
  <si>
    <t xml:space="preserve">of </t>
  </si>
  <si>
    <t>Laboratory Assessment</t>
  </si>
  <si>
    <t>3-Spanish</t>
  </si>
  <si>
    <t>In the last 6 months, has prolonged instrument failure disrupted the ability to provide routine bacteriology services?</t>
  </si>
  <si>
    <t>Salmonella and/or Shigella</t>
  </si>
  <si>
    <t>Enterohemorrhagic/Enterotoxic E.coli (e.g., O157:H7)</t>
  </si>
  <si>
    <t>Identification and/or AST of isolates referred from other laboratories</t>
  </si>
  <si>
    <t>In the #/year column, please enter the approximate number of organisms tested using each method, not the number of antibiotics tested</t>
  </si>
  <si>
    <t>In the #/year column, please enter the approximate number of organisms tested using each method</t>
  </si>
  <si>
    <t>1: &gt;90%; 2: 70%-89%, 3: 50-69%, 4: &lt;50%, NA</t>
  </si>
  <si>
    <t>GPS position of the laboratory (used for GIS representation of indicators). PLEASE ONLY USE DIGITAL DEGREE WITH SIGN + OR - BUT DO NOT USE DEGREE MINUTE SECOND DEGREES</t>
  </si>
  <si>
    <t>Résistance aux antibiotiques</t>
  </si>
  <si>
    <t>Version 2.0 - août 2019</t>
  </si>
  <si>
    <t>Développé par CDC &amp; IQLS</t>
  </si>
  <si>
    <t>Mise à jour en août 2019 - Adaptation Excel par IQLS en août 2019</t>
  </si>
  <si>
    <t>Nom du laboratoire</t>
  </si>
  <si>
    <t>Adresse du laboratoire</t>
  </si>
  <si>
    <t>Ville / Province / District</t>
  </si>
  <si>
    <t>Pays</t>
  </si>
  <si>
    <t>Date d'évaluation</t>
  </si>
  <si>
    <t>Cultures d'urine</t>
  </si>
  <si>
    <t>Cultures de selles</t>
  </si>
  <si>
    <t>Cultures de plaies</t>
  </si>
  <si>
    <t>Cultures de liquide céphalo-rachidien</t>
  </si>
  <si>
    <t>Cultures liquides corporelles stériles</t>
  </si>
  <si>
    <t>Cultures génitales</t>
  </si>
  <si>
    <t>Cultures anaérobies</t>
  </si>
  <si>
    <t>Cultures fongiques (levure)</t>
  </si>
  <si>
    <t>Cultures fongiques (moisissures)</t>
  </si>
  <si>
    <t>RECRUTEMENT</t>
  </si>
  <si>
    <t>Diplôme d'études secondaires</t>
  </si>
  <si>
    <t>Formation en cours d'emploi seulement</t>
  </si>
  <si>
    <t>Autre (préciser dans les commentaires)</t>
  </si>
  <si>
    <t>Drapeaux rouges</t>
  </si>
  <si>
    <t>Opportunités de formation</t>
  </si>
  <si>
    <t>Scores de section / Performance Heatmap</t>
  </si>
  <si>
    <t>GESTION DE DONNÉES</t>
  </si>
  <si>
    <t>ASSURANCE QUALITÉ</t>
  </si>
  <si>
    <t>PRELEVEMENT, TRANSPORT ET GESTION DES ECHANTILLONS</t>
  </si>
  <si>
    <t>EN TRAITEMENT</t>
  </si>
  <si>
    <t>SÉCURITÉ</t>
  </si>
  <si>
    <t>DISPONIBILITÉ GÉNÉRALE DE L'ÉQUIPEMENT</t>
  </si>
  <si>
    <t>THERMOMÈTRES</t>
  </si>
  <si>
    <t>SURVEILLANCE DE LA TEMPÉRATURE ET DE L'ATMOSPHÈRE</t>
  </si>
  <si>
    <t>Température enregistrée</t>
  </si>
  <si>
    <t>DISPONIBILITÉ ET MAINTENANCE DES ÉQUIPEMENTS AUTOMATISÉS</t>
  </si>
  <si>
    <t>2- SYSTÈME D'INFORMATION DE LABORATOIRE</t>
  </si>
  <si>
    <t>CHAMPS DE DONNÉES DÉMOGRAPHIQUES</t>
  </si>
  <si>
    <t>RAPPORTS ET CAPACITÉS DE TRANSFERT DE DONNÉES</t>
  </si>
  <si>
    <t>3- GESTION DES DONNÉES</t>
  </si>
  <si>
    <t>IDENTIFICATION DU PATIENT ET DE L’ÉCHANTILLON</t>
  </si>
  <si>
    <t>FORMULAIRE DE DEMANDE D'ÉCHANTILLON</t>
  </si>
  <si>
    <t>OBSERVATIONS DE LA CULTURE</t>
  </si>
  <si>
    <t>SAUVEGARDE DES DONNÉES ET SÉCURITÉ</t>
  </si>
  <si>
    <t>4- ASSURANCE QUALITE</t>
  </si>
  <si>
    <t>PREPARATION D'EAU DISTILLE / DEIONISEE</t>
  </si>
  <si>
    <t>6- CONTROLE QUALITE - IDENTIFICATION</t>
  </si>
  <si>
    <t>CQ DES MÉTHODES BIOCHIMIQUES INDIVIDUELLES</t>
  </si>
  <si>
    <t>Le CQ est réalisé à l'aide de souches ATCC ou dérivées d'ATCC</t>
  </si>
  <si>
    <t>8- PRÉLÈVEMENT, TRANSPORT ET GESTION DES ÉCHANTILLONS</t>
  </si>
  <si>
    <t>GESTION DES ÉCHANTILLONS</t>
  </si>
  <si>
    <t>REJET D'ÉCHANTILLON</t>
  </si>
  <si>
    <t>PRÉLÈVEMENT ET TRANSPORT D'ÉCHANTILLONS DE SANG</t>
  </si>
  <si>
    <t>PRELEVEMENT ET TRANSPORT D'ECHANTILLONS D'URINE</t>
  </si>
  <si>
    <t>9- TRAITEMENT</t>
  </si>
  <si>
    <t>TRAITEMENT DE LA CULTURE DU SANG</t>
  </si>
  <si>
    <t>SYSTÈMES MANUELS DE CULTURE DU SANG</t>
  </si>
  <si>
    <t>CULTURE D'URINE</t>
  </si>
  <si>
    <t>STAPHYLOCOCCUS AUREUS, MÉTHODES D'IDENTIFICATION DE CLÉ</t>
  </si>
  <si>
    <t>STAPHYLOCOCCUS AUREUS, AUTRES METHODES D'IDENTIFICATION</t>
  </si>
  <si>
    <t>STREPTOCOCCUS PNEUMONIAE, METHODES D'IDENTIFICATION CONVENTIONNELLES</t>
  </si>
  <si>
    <t>ENTEROBACTERIACEAE, METHODES D'IDENTIFICATION CONVENTIONNELLES</t>
  </si>
  <si>
    <t>Sérologie SHIGELLA / SALMONELLA</t>
  </si>
  <si>
    <t>ACINETOBACTER SPP, METHODES D'IDENTIFICATION CONVENTIONNELLES</t>
  </si>
  <si>
    <t>MÉTHODES D'IDENTIFICATION AUTOMATISÉE</t>
  </si>
  <si>
    <t>PRÉPARATION D'INOCULUM</t>
  </si>
  <si>
    <t>INOCULATION / INCUBATION</t>
  </si>
  <si>
    <t>Pour la</t>
  </si>
  <si>
    <t>INTERPRÉTATION DES RÉSULTATS</t>
  </si>
  <si>
    <t>RÈGLES D'EXPERT POUR SALMONELLA</t>
  </si>
  <si>
    <t>TEST DE COLISTINE</t>
  </si>
  <si>
    <t>RÈGLES D'EXPERT POUR STREP PNEUMONIAE</t>
  </si>
  <si>
    <t>RÈGLES D'EXPERT POUR LE FLUIDE CÉRÉBROSPINAL</t>
  </si>
  <si>
    <t>ANTIBIOGRAMMES CUMULATIFS</t>
  </si>
  <si>
    <t>ANNEXE DE SÉCURITÉ</t>
  </si>
  <si>
    <t>ÉQUIPEMENT DE BIOSÉCURITÉ</t>
  </si>
  <si>
    <t>COMPORTEMENTS DE BIOSÉCURITÉ</t>
  </si>
  <si>
    <t>ÉQUIPEMENT DE PROTECTION INDIVIDUELLE</t>
  </si>
  <si>
    <t>DOCUMENTATION SUR LA BIOSÉCURITÉ ET FORMATION</t>
  </si>
  <si>
    <t>Plasma coagulase</t>
  </si>
  <si>
    <t>Disque Optochine ("P")</t>
  </si>
  <si>
    <t>Solubilité dans la bile (désoxycholate)</t>
  </si>
  <si>
    <t>Strep. agglutination pneumo latex</t>
  </si>
  <si>
    <t>Oxydase</t>
  </si>
  <si>
    <t>Réactifs indole</t>
  </si>
  <si>
    <t>Rouge de méthyle</t>
  </si>
  <si>
    <t>Gélose à triple sucre de fer ou gélose de Kligler</t>
  </si>
  <si>
    <t>L'uréase</t>
  </si>
  <si>
    <t>Motilité</t>
  </si>
  <si>
    <t>Gélose à la lysine et fer (LIA) ou lysine décarboxylase (LDC)</t>
  </si>
  <si>
    <t>Test de glucose ou de dextrose oxydant-fermentatif (OF)</t>
  </si>
  <si>
    <t>Réduction des nitrates</t>
  </si>
  <si>
    <t>Hydrolyse de la gélatine</t>
  </si>
  <si>
    <t>Résistance au chloramphénicol (disque)</t>
  </si>
  <si>
    <t>Croissance à 42 ° C</t>
  </si>
  <si>
    <t>Sérologie Shigella</t>
  </si>
  <si>
    <t>Sérologie de salmonelle</t>
  </si>
  <si>
    <t>Résumé de la disponibilité de l'équipement</t>
  </si>
  <si>
    <t>Équipement général</t>
  </si>
  <si>
    <t>Règle ou pied à coulisse avec repères millimétriques</t>
  </si>
  <si>
    <t>Becs Bunsen ou micro-incinérateurs</t>
  </si>
  <si>
    <t>Boucles calibrées de 1uL ou 10uL (pour le placage de cultures d’urine)</t>
  </si>
  <si>
    <t>Densitomètre optique / turbidimètre (pour déterminer la densité de McFarland)</t>
  </si>
  <si>
    <t>Thermomètres</t>
  </si>
  <si>
    <t>Incubateurs à CO2</t>
  </si>
  <si>
    <t>Incubateur ambiant (sans CO2)</t>
  </si>
  <si>
    <t>Réfrigérateur (2-8 ° C)</t>
  </si>
  <si>
    <t>Congélateur sans dégivrage, -20 ° C</t>
  </si>
  <si>
    <t>Congélateur sans dégivrage, -60 ° C</t>
  </si>
  <si>
    <t>Congélateur sans dégivrage, -80 ° C</t>
  </si>
  <si>
    <t>Dessiccants rechargeables (pour le stockage de disques et de bandelettes d'antibiotiques ouverts)</t>
  </si>
  <si>
    <t>Four à air chaud (pour sécher les dessiccants saturés)</t>
  </si>
  <si>
    <t>Autoclave pour stériliser les déchets (autoclave "sale")</t>
  </si>
  <si>
    <t>pH mètre</t>
  </si>
  <si>
    <t>Balance de pesée</t>
  </si>
  <si>
    <t>Compteur de conductivité</t>
  </si>
  <si>
    <t>Distillateur / équipement d'osmose inverse</t>
  </si>
  <si>
    <t>Instruments automatisés</t>
  </si>
  <si>
    <t>Les opportunités de formation mettent en évidence les domaines dans lesquels une formation suffisante fait souvent défaut</t>
  </si>
  <si>
    <t>Nombre total de drapeaux rouges</t>
  </si>
  <si>
    <t>Nombre total de possibilités de formation</t>
  </si>
  <si>
    <t>0- INFORMATIONS GÉNÉRALES</t>
  </si>
  <si>
    <t>Nom du laboratoire / de l'hôpital</t>
  </si>
  <si>
    <t>Adresse</t>
  </si>
  <si>
    <t>Ville</t>
  </si>
  <si>
    <t>Coordonnées de la direction du laboratoire de bactériologie concerné; Directeur, responsable, superviseur, chef de section, responsable de la qualité</t>
  </si>
  <si>
    <t>Titre / Position</t>
  </si>
  <si>
    <t>Technicien en chef</t>
  </si>
  <si>
    <t>Sources de financement des laboratoires / installations primaires</t>
  </si>
  <si>
    <t>1. Public / Gouvernement</t>
  </si>
  <si>
    <t>2. Privé</t>
  </si>
  <si>
    <t>4. Autre</t>
  </si>
  <si>
    <t>1. Hôpital: centre médical universitaire ou hôpital universitaire</t>
  </si>
  <si>
    <t>2. Hôpital: militaire</t>
  </si>
  <si>
    <t>3. Hôpital: (ni universitaire ni militaire)</t>
  </si>
  <si>
    <t>4. Clinique (principalement ambulatoire)</t>
  </si>
  <si>
    <t>7. Autre, par exemple, laboratoire de recherche</t>
  </si>
  <si>
    <t>1. national</t>
  </si>
  <si>
    <t>2. régional</t>
  </si>
  <si>
    <t>Niveau de service de l'hôpital / établissement de santé</t>
  </si>
  <si>
    <t>1. primaire</t>
  </si>
  <si>
    <t>2. secondaire</t>
  </si>
  <si>
    <t>3. Tertiaire</t>
  </si>
  <si>
    <t>Nombre de lits de l'hôpital / établissement de santé</t>
  </si>
  <si>
    <t>Le laboratoire effectue-t-il les types de culture suivants?</t>
  </si>
  <si>
    <t>1:&gt; 90%; 2: 70% à 89%, 3: 50 à 69%, 4: &lt;50%, NA</t>
  </si>
  <si>
    <t>Le laboratoire a-t-il déjà été inscrit à un autre programme de mentorat pour la gestion de la qualité de laboratoire (national, régional, international)? Quand?</t>
  </si>
  <si>
    <t>ACCRÉDITATION et CERTIFICATION</t>
  </si>
  <si>
    <t>Le laboratoire possède-t-il un certificat d'accréditation ISO 15189 valide (actuel) pour l'un des tests suivants? (Confirmez en examinant le certificat)</t>
  </si>
  <si>
    <t>Identification d'organisme</t>
  </si>
  <si>
    <t>Test de sensibilité aux antibiotiques</t>
  </si>
  <si>
    <t>Toute autre technique de microbiologie appliquée telle que la coloration de Gram?</t>
  </si>
  <si>
    <t>Qui a attribué la plus récente accréditation? (Examiner le certificat d’accréditation et écrire le nom de l’organisme d’accréditation dans les commentaires)</t>
  </si>
  <si>
    <t>1: membre à part entière de l'ILAC; 2: membre associé d'ILAC; 3: membre affilié de l'ILAC; 4: acteur ILAC; 5: Organisme de coopération régionale de l'ILAC; 6: Autre / Je ne sais pas; 7: Conseil national d'accréditation; N / A</t>
  </si>
  <si>
    <t>(ILAC = Coopération internationale pour l’accréditation de laboratoires)</t>
  </si>
  <si>
    <t>Prénom</t>
  </si>
  <si>
    <t>Nom de famille</t>
  </si>
  <si>
    <t>Adresse électronique</t>
  </si>
  <si>
    <t>commentaires</t>
  </si>
  <si>
    <t>O / N</t>
  </si>
  <si>
    <t>Cette section sera automatiquement remplie, ne saisissez pas de données</t>
  </si>
  <si>
    <t>Année</t>
  </si>
  <si>
    <t>Cultures de selles (tous les agents pathogènes entériques bactériens)</t>
  </si>
  <si>
    <t>Veuillez indiquer si le laboratoire procède à la culture de selles pour les agents pathogènes entériques suivants. N'entrez pas le nombre de cultures.</t>
  </si>
  <si>
    <t>Salmonella et / ou Shigella</t>
  </si>
  <si>
    <t>E. coli entérohémorragique / entérotoxique (par exemple, O157: H7)</t>
  </si>
  <si>
    <t>Cultures respiratoires (pas TB / AFB)</t>
  </si>
  <si>
    <t>Cultures de liquides corporels stériles (pleural, péricardique, péritonéal, synovial)</t>
  </si>
  <si>
    <t>Dépistage du SARM aux fins du contrôle de l'infection (p. Ex. Narines, aisselles, aisselles)</t>
  </si>
  <si>
    <t>Dépistage des ERV à des fins de contrôle de l’infection (p. Ex. Écouvillon rectal)</t>
  </si>
  <si>
    <t>Autres cultures d'importance locale (possibilité de personnaliser via des commentaires)</t>
  </si>
  <si>
    <t>Phénix</t>
  </si>
  <si>
    <t>Autre, veuillez spécifier dans les commentaires.</t>
  </si>
  <si>
    <t>Le laboratoire utilise-t-il Chromagar pour détecter des organismes résistants aux antibiotiques?</t>
  </si>
  <si>
    <t>Producteurs de BLSE</t>
  </si>
  <si>
    <t>SARM</t>
  </si>
  <si>
    <t>ERV</t>
  </si>
  <si>
    <t>Résistance à la colistine</t>
  </si>
  <si>
    <t>Le laboratoire utilise-t-il la PCR pour détecter les gènes de résistance aux antibiotiques?</t>
  </si>
  <si>
    <t>Les BLSE</t>
  </si>
  <si>
    <t>Carbapénémases</t>
  </si>
  <si>
    <t>mecA</t>
  </si>
  <si>
    <t>vanA / vanB</t>
  </si>
  <si>
    <t>Parmi les responsables de laboratoire et le personnel technique en bactériologie, indiquez le nombre correspondant à chaque catégorie de niveau de formation.</t>
  </si>
  <si>
    <t>Nombre d'employés ayant une autre formation</t>
  </si>
  <si>
    <t>Le laboratoire a-t-il déjà été inscrit au programme SLIPTA?</t>
  </si>
  <si>
    <t>Si oui, quand la certification la plus récente a-t-elle été attribuée?</t>
  </si>
  <si>
    <t>1: Au cours des 2 dernières années - 2: Il y a plus de 2 ans - 3: NA</t>
  </si>
  <si>
    <t>Si oui, quel est le niveau du dernier audit de SLIPTA? Vérifiez le certificat.</t>
  </si>
  <si>
    <t>(0: 0 étoiles; 1: 1 étoiles; 2: 2 étoiles, 3: 3 étoiles; 4: 4 étoiles; 5: 5 étoiles, NA)</t>
  </si>
  <si>
    <t>Le laboratoire a-t-il déjà été inscrit au programme LQSI de l'OMS? Quelle année?</t>
  </si>
  <si>
    <t>Si oui, quel était le dernier score global pour les 4 phases? Quelle année?</t>
  </si>
  <si>
    <t>Année d'obtention</t>
  </si>
  <si>
    <t>BRAND:</t>
  </si>
  <si>
    <t>Indicate whether the lab has the following FUNCTIONAL pieces of equipment. In column D (#), indicate how many pieces of FUNCTIONAL equipment are present. If the lab only has non-functional equipment, select "No" and write "non-functional" in the comments. Also indicate in the comments if the quantity of equipment is sufficient for the laboratory's volume of testing.</t>
  </si>
  <si>
    <t>Indicate whether the lab is currently using the following FUNCTIONAL pieces of equipment. If the lab has only non-functional equipment, select "No" but note "non-functional" in the comments.</t>
  </si>
  <si>
    <t>Incubators, CO2</t>
  </si>
  <si>
    <t>Are CO2 incubators checked for adequate CO2 levels and documented daily (or each day of use if not used daily)?</t>
  </si>
  <si>
    <t>Does the lab have a PCR instrument used for detecting antibiotic resistance genes? (e.g., GeneXpert)</t>
  </si>
  <si>
    <t>In the last 6 months, has the lab/hospital experienced stock outs of specimen collection materials? (For example, blood culture bottles, sterile cups, sterile swabs)</t>
  </si>
  <si>
    <t>In the last 6 months, has the lab experienced stock outs of consumables? (For example, petri dishes, tubes, sterile saline, pipettes, pipette tips, plastic inoculating loops, gloves, paper, gauze, disinfectant)</t>
  </si>
  <si>
    <t>In the last 6 months, has the lab experienced stock outs of media? (For example, powdered media, sheep blood, other additives, tubed media)</t>
  </si>
  <si>
    <t>In the last 6 months, has the lab experienced stock outs of conventional reagents? (For example, oxidase reagent, indole reagent, catalase reagent, coagulase reagent, etc.)</t>
  </si>
  <si>
    <t>In the last 6 months, has the lab experienced stock outs of antibiotic disks or strips?</t>
  </si>
  <si>
    <t>In the last 6 months, has the lab experienced stock outs of ID or AST cards/trays for the automated instruments?</t>
  </si>
  <si>
    <t xml:space="preserve">In the last 6 months, has the lab experienced stock outs of control materials or reference strains? </t>
  </si>
  <si>
    <t xml:space="preserve">In the last 6 months, has the lab experienced stock outs of other key materials? </t>
  </si>
  <si>
    <t>Remarque: toutes les questions concernent l'équipement utilisé pour les échantillons de patients cliniques, PAS l'équipement utilisé uniquement pour les échantillons de recherche.</t>
  </si>
  <si>
    <t>Sans humidité excessive?</t>
  </si>
  <si>
    <t>Le laboratoire dispose-t-il d'un système de chauffage / climatisation fonctionnel?</t>
  </si>
  <si>
    <t>La température dans le laboratoire est-elle maintenue entre 20 ° et 25 ° C?</t>
  </si>
  <si>
    <t>Est-ce que tous les équipements critiques (instruments, réfrigérateurs, congélateurs, incubateurs, ordinateurs, instruments automatisés) sont pris en charge par un générateur en fonctionnement?</t>
  </si>
  <si>
    <t>Au cours des 6 derniers mois, une panne de courant prolongée a-t-elle perturbé la capacité de fournir des services bactériologiques de routine?</t>
  </si>
  <si>
    <t>Existe-t-il un plan d'urgence permettant de poursuivre les tests en cas de panne d'électricité prolongée (par exemple, une panne de courant de plusieurs jours)?</t>
  </si>
  <si>
    <t>Norme: ISO 15189: 5.2.5 &amp; 5.2.10 L'espace de laboratoire doit être suffisant pour garantir la qualité du travail, la sécurité du personnel et la capacité du personnel à effectuer les procédures de contrôle de la qualité et la documentation. Le laboratoire doit être propre et bien organisé, exempt de tout encombrement, bien ventilé, bien éclairé et dans des plages de température acceptables. Une alimentation de secours devrait être disponible pour les instruments sensibles, les dispositifs de stockage à température contrôlée et autres équipements essentiels afin de prévenir les dommages et les perturbations dus aux fluctuations imprévues de l'alimentation. Les instruments sensibles doivent être équipés de commandes de surtension. De l'eau distillée et désionisée devrait être disponible, si nécessaire.</t>
  </si>
  <si>
    <t>Décrivez le service Internet dans le laboratoire</t>
  </si>
  <si>
    <t>1: continu (les interruptions de service sont rares) - 2: sporadique (les interruptions de service sont courantes) - 3: pas d'internet disponible</t>
  </si>
  <si>
    <t>Si non, répondez NA jusqu'à la section suivante</t>
  </si>
  <si>
    <t>Densitomètre optique (pour déterminer la densité de McFarland)</t>
  </si>
  <si>
    <t>Incubateur de CO2</t>
  </si>
  <si>
    <t>Four à air chaud pour la recharge des dessicants</t>
  </si>
  <si>
    <t>Four à air chaud (pour recharger les dessicants)</t>
  </si>
  <si>
    <t>Température ambiante</t>
  </si>
  <si>
    <t>Les températures sont-elles enregistrées chaque jour d'utilisation?</t>
  </si>
  <si>
    <t>La plage de température acceptable (minimum et maximum) est-elle clairement définie sur la fiche d'enregistrement?</t>
  </si>
  <si>
    <t>Congélateurs, -20 ° C</t>
  </si>
  <si>
    <t>Congélateurs, -60 ° C</t>
  </si>
  <si>
    <t>Congélateurs, -80 ° C</t>
  </si>
  <si>
    <t>Les réfrigérateurs</t>
  </si>
  <si>
    <t>Incubateurs, atmosphère ambiante</t>
  </si>
  <si>
    <t>Incubateurs, CO2</t>
  </si>
  <si>
    <t>Les incubateurs à CO2 sont-ils vérifiés pour les niveaux de CO2 adéquats et documentés quotidiennement (ou chaque jour d'utilisation s'ils ne sont pas utilisés quotidiennement)?</t>
  </si>
  <si>
    <t>Bains-marie</t>
  </si>
  <si>
    <t>Standard: Des plages acceptables doivent être définies pour tout équipement dépendant de la température.</t>
  </si>
  <si>
    <t>Existe-t-il une documentation sur les mesures correctives prises en réponse à des températures hors plage?</t>
  </si>
  <si>
    <t>1: Oui - 2: Aucune action n'est documentée - 3: Les températures ne sont pas enregistrées</t>
  </si>
  <si>
    <t>Standard: Des procédures devraient être disponibles avec des instructions sur les actions à prendre lorsque les températures sont hors de la plage.</t>
  </si>
  <si>
    <t>Les enregistrements démontrent-ils que les indicateurs mécaniques suivants sont enregistrés chaque fois que l'autoclave est utilisé? (Consultez les journaux pour confirmer)</t>
  </si>
  <si>
    <t>Température</t>
  </si>
  <si>
    <t>Pression</t>
  </si>
  <si>
    <t>Temps d'un cycle</t>
  </si>
  <si>
    <t>Les enregistrements démontrent-ils que des indicateurs chimiques (par exemple, du ruban sensible à la chaleur) sont utilisés chaque fois que l'autoclave est utilisé? (Consultez les journaux pour confirmer)</t>
  </si>
  <si>
    <t>Le même autoclave est-il utilisé à la fois pour la préparation du milieu et la stérilisation des déchets?</t>
  </si>
  <si>
    <t>DISPONIBILITÉ ET ENTRETIEN DE L'INSTRUMENT</t>
  </si>
  <si>
    <t>Le laboratoire dispose-t-il d'un instrument d'hémoculture automatisé? (indiquer le fabricant et le modèle dans les commentaires)</t>
  </si>
  <si>
    <t>L'instrument est-il fonctionnel aujourd'hui?</t>
  </si>
  <si>
    <t>Un manuel d'utilisation est-il présent?</t>
  </si>
  <si>
    <t>Des enregistrements de maintenance de routine (utilisateur) sont-ils présents?</t>
  </si>
  <si>
    <t>Des enregistrements de maintenance préventive (fournisseur) sont-ils présents?</t>
  </si>
  <si>
    <t>Un contrat de service est-il en place?</t>
  </si>
  <si>
    <t>Le logiciel est-il à jour?</t>
  </si>
  <si>
    <t>Le laboratoire dispose-t-il d'un instrument automatisé pour l'identification bactérienne et l'AST? (par exemple, Vitek, Microscan, Phoenix)</t>
  </si>
  <si>
    <t>Le laboratoire dispose-t-il d'un instrument MALDI pour l'identification des organismes? (par exemple, Bruker, Biomerieux)</t>
  </si>
  <si>
    <t>Le laboratoire dispose-t-il d'un instrument de PCR utilisé pour détecter les gènes de résistance aux antibiotiques? (par exemple, GeneXpert)</t>
  </si>
  <si>
    <t>Au cours des 6 derniers mois, une défaillance prolongée de l'instrument a-t-elle perturbé la capacité de fournir des services bactériologiques de routine?</t>
  </si>
  <si>
    <t>Le laboratoire dispose-t-il d'un système de contrôle des stocks?</t>
  </si>
  <si>
    <t>Au cours des 6 derniers mois, le laboratoire a-t-il connu des ruptures de stock de réactifs classiques? (Par exemple, réactif oxydase, réactif indole, réactif catalase, réactif coagulase, etc.)</t>
  </si>
  <si>
    <t>Au cours des 6 derniers mois, le laboratoire a-t-il connu des ruptures de stock de disques ou de bandelettes d'antibiotiques?</t>
  </si>
  <si>
    <t>Au cours des 6 derniers mois, le laboratoire a-t-il connu des ruptures de stock de matériel de contrôle ou de souches de référence?</t>
  </si>
  <si>
    <t>Au cours des 6 derniers mois, le laboratoire a-t-il connu des ruptures de stock d'autres matériaux clés?</t>
  </si>
  <si>
    <t>Au cours des 6 derniers mois, des ruptures de stock ont-elles perturbé la capacité du laboratoire à fournir des services de routine en bactériologie?</t>
  </si>
  <si>
    <t>Tous les réactifs reconstitués, tels que le plasma de la coagulase, sont-ils stables depuis la date de reconstitution? (Le plasma de la coagulase expire 30 jours après la reconstitution lorsqu'il est conservé congelé).</t>
  </si>
  <si>
    <t>Equipement fonctionnel?</t>
  </si>
  <si>
    <t>MARQUE:</t>
  </si>
  <si>
    <t>MARQUE/MODÈLE:</t>
  </si>
  <si>
    <t>If yes, please record name in comments. PLEASE NOTE: WHONET is not an LIS</t>
  </si>
  <si>
    <t>Gram stain of specimen (e.g., sputum gram stain)</t>
  </si>
  <si>
    <t>Can the LIS record the AST method used to obtain each individual antibiotic result (e.g., Etest vs. Vitek vs. disk)?</t>
  </si>
  <si>
    <t>Does the LIS software automatically interpret zone sizes into Susceptible, Intermediate, Resistant?</t>
  </si>
  <si>
    <t>Does the LIS software automatically interpret MICs into Susceptible, Intermediate, Resistant?</t>
  </si>
  <si>
    <t>(An “interface” is an electronic connection that allows information to flow automatically between different computer systems and software applications)</t>
  </si>
  <si>
    <t>2 - SYSTÈME D'INFORMATION DE LABORATOIRE (ÉLECTRONIQUE)</t>
  </si>
  <si>
    <t>Si le laboratoire n'utilise pas de LIS électronique, répondez Non à la question 2.1, puis passez à Gestion des données.</t>
  </si>
  <si>
    <t>Nom de famille du patient</t>
  </si>
  <si>
    <t>Prénom du patient</t>
  </si>
  <si>
    <t>Numéro d'identification du patient</t>
  </si>
  <si>
    <t>Date de naissance du patient</t>
  </si>
  <si>
    <t>Âge du patient</t>
  </si>
  <si>
    <t>Sexe du patient</t>
  </si>
  <si>
    <t>Emplacement du patient (service ou unité au moment de la collecte de l'échantillon, par exemple, "USI")</t>
  </si>
  <si>
    <t>Date d'admission du patient</t>
  </si>
  <si>
    <t>Descripteurs supplémentaires (par exemple, Gauche, Droite)</t>
  </si>
  <si>
    <t>Date de prélèvement de l'échantillon</t>
  </si>
  <si>
    <t>Heure de la collecte de l'échantillon</t>
  </si>
  <si>
    <t>Type de cellules bactériennes (cocci à Gram positif, bacilles à Gram négatif, etc.)</t>
  </si>
  <si>
    <t>Description des morphologies de colonies (par exemple "fermenteur de mucose du lactose" ou "bêta-hémolytique")</t>
  </si>
  <si>
    <t>Description des quantités de colonies (par exemple "1+, 2+, 3+, 4+" ou "peu nombreuses, modérées, nombreuses")</t>
  </si>
  <si>
    <t>Résultats des tests biochimiques (par exemple, "catalase positive") pour les méthodes de test conventionnelles</t>
  </si>
  <si>
    <t>Nom de l'organisme</t>
  </si>
  <si>
    <t>Nombre d'isolats (par exemple, lorsque plusieurs cultures sont rencontrées dans une culture: isolat n ° 1, isolat n ° 2)</t>
  </si>
  <si>
    <t>(Une «interface» est une connexion électronique qui permet à l'information de circuler automatiquement entre différents systèmes informatiques et applications logicielles.)</t>
  </si>
  <si>
    <t>1: les systèmes ne sont pas interfacés actuellement</t>
  </si>
  <si>
    <t>NA: pas d'instruments automatisés</t>
  </si>
  <si>
    <t>L'hôpital utilise-t-il un système d'information hospitalier (SIS) ou un dossier médical électronique (DME)?</t>
  </si>
  <si>
    <t>Si oui, veuillez enregistrer le nom du système dans les commentaires</t>
  </si>
  <si>
    <t>1: les systèmes ne sont pas interfacés</t>
  </si>
  <si>
    <t>Name or initials of person collecting specimen</t>
  </si>
  <si>
    <t>Name or initials of person receiving specimen</t>
  </si>
  <si>
    <t>Gram stain of bacterial growth colonies (gram positive cocci, gram negative bacilli, etc.)</t>
  </si>
  <si>
    <t>If the lab has ever tried to use BacLink to transfer data from the LIS into WHONET, were any of the following problems encountered?</t>
  </si>
  <si>
    <t>If the lab has ever tried to use BacLink to transfer data from the automated AST instrument into WHONET, were any of the following problems encountered?</t>
  </si>
  <si>
    <t>Les patients hospitalisés se voient-ils attribuer un numéro d'identification unique lors de leur admission à l'hôpital?</t>
  </si>
  <si>
    <t>Les patients ambulatoires se voient-ils attribuer un numéro d'identification unique lors de leur inscription à la clinique?</t>
  </si>
  <si>
    <t>Les numéros d'identification des patients sont-ils attribués de telle sorte qu'aucun patient ne reçoive le même numéro au cours d'une année?</t>
  </si>
  <si>
    <t>Les patients conservent-ils le même numéro d'identification de patient chaque fois qu'ils sont admis à l'hôpital?</t>
  </si>
  <si>
    <t>Le laboratoire utilise-t-il les mêmes numéros d'identification de patient attribués par l'hôpital et / ou les cliniques?</t>
  </si>
  <si>
    <t>Le laboratoire attribue-t-il un numéro d'identification unique à chaque échantillon reçu au laboratoire?</t>
  </si>
  <si>
    <t>Passez en revue le formulaire de demande type. Contient-il chacun des champs de données suivants?</t>
  </si>
  <si>
    <t>Nom du patient</t>
  </si>
  <si>
    <t>Emplacement du patient (service ou unité au moment de la collecte de l'échantillon, p. Ex. "USI")</t>
  </si>
  <si>
    <t>Nom du médecin qui a commandé le test</t>
  </si>
  <si>
    <t>Nom ou initiales de la personne qui prélève le spécimen</t>
  </si>
  <si>
    <t>Coloration de Gram des colonies de croissance bactérienne (cocci à Gram positif, bacilles à Gram négatif, etc.)</t>
  </si>
  <si>
    <t>Décrire le système de laboratoire pour enregistrer les observations de culture</t>
  </si>
  <si>
    <t>5: les résultats internes ne sont pas systématiquement enregistrés</t>
  </si>
  <si>
    <t>Les observations de culture / cartes de travail sont-elles conservées pendant une période définie (au moins un an)?</t>
  </si>
  <si>
    <t>1: Système entièrement électronique - le médecin ne reçoit pas de papier du laboratoire</t>
  </si>
  <si>
    <t>2: Combinaison de rapports papier et électroniques</t>
  </si>
  <si>
    <t>3: Système entièrement à base de papier</t>
  </si>
  <si>
    <t>4: Principalement écrit à la main sur un formulaire papier</t>
  </si>
  <si>
    <t>Quelle méthode est utilisée pour sauvegarder les dossiers électroniques des patients du laboratoire?</t>
  </si>
  <si>
    <t>À quelle fréquence les enregistrements électroniques du laboratoire sont-ils sauvegardés?</t>
  </si>
  <si>
    <t>1: tous les jours / de façon continue - 2: autre fréquence, préciser dans les commentaires - 3: jamais - NA: pas de base de données électronique</t>
  </si>
  <si>
    <t>Le laboratoire ou l'installation dispose-t-il d'une politique et / ou d'une PON sur la sécurité et la confidentialité des données?</t>
  </si>
  <si>
    <t>Les ordinateurs de laboratoire ont-ils un logiciel antivirus?</t>
  </si>
  <si>
    <t>WHO GLASS (Système mondial de surveillance de la résistance aux antimicrobiens)</t>
  </si>
  <si>
    <t>Autre, veuillez décrire dans les commentaires</t>
  </si>
  <si>
    <t>Le laboratoire saisit les données dans une feuille de calcul Excel</t>
  </si>
  <si>
    <t>Le laboratoire tape les données dans une base de données en ligne</t>
  </si>
  <si>
    <t>Le laboratoire tape les données dans WHONET</t>
  </si>
  <si>
    <t>Si le laboratoire a déjà essayé d'utiliser BacLink pour transférer des données du LIS dans WHONET, l'un des problèmes suivants a-t-il été rencontré?</t>
  </si>
  <si>
    <t>Il manquait dans le fichier d'exportation d'instrument certains des champs de données obligatoires (comme les données démographiques du patient).</t>
  </si>
  <si>
    <t>Le fichier d'exportation d'instrument a fusionné / combiné différents champs de données dans une seule colonne</t>
  </si>
  <si>
    <t>Les valeurs SIR manquaient dans le fichier d'exportation de l'instrument</t>
  </si>
  <si>
    <t xml:space="preserve">How many times per year does the lab currently receive EQA/PT challenges that include both bacterial identification &amp; AST? (Please do not include challenges designed to focus on a single organism, e.g., TB or N.gonorrhoeae) </t>
  </si>
  <si>
    <t>Are PT/EQA specimens tested by the same staff performing patient testing? (Look for evidence that all staff participate in the challenges, not only supervisors or senior staff)</t>
  </si>
  <si>
    <t>Existe-t-il un manuel qualité conforme aux normes ISO? (15189, 17025 ou 9001)?</t>
  </si>
  <si>
    <t>Existe-t-il un point focal qualité en bactériologie, en charge de la collaboration avec le responsable qualité?</t>
  </si>
  <si>
    <t>1: Oui - 2: Certains, mais voudraient une formation supplémentaire - 3: Aucune formation documentée</t>
  </si>
  <si>
    <t>1: hebdomadaire - 2: mensuelle - 3: sporadiquement - 4: jamais</t>
  </si>
  <si>
    <t>Existe-t-il des preuves que le contrôle de la qualité est effectué à la fréquence indiquée?</t>
  </si>
  <si>
    <t>1: Superviseurs et / ou personnes avec autorisation de supervision - 2: Tous les microbiologistes</t>
  </si>
  <si>
    <t>Le laboratoire dispose-t-il d'un personnel suffisant pour fournir des services de haute qualité? (Y compris le personnel de soutien.)</t>
  </si>
  <si>
    <t>Le laboratoire dispose-t-il d'un processus normalisé pour la formation de nouveaux employés?</t>
  </si>
  <si>
    <t>Culture d'urine</t>
  </si>
  <si>
    <t>Culture des selles</t>
  </si>
  <si>
    <t>Culture respiratoire (non tuberculeuse)</t>
  </si>
  <si>
    <t>Culture des plaies</t>
  </si>
  <si>
    <t>Norme: le personnel de laboratoire nouvellement embauché doit être évalué pour ses compétences avant de pouvoir effectuer des tâches indépendantes et à nouveau dans un délai de six mois. Tout le personnel de laboratoire doit être évalué régulièrement pour le test de compétence au moins une fois par an. Le personnel affecté à une nouvelle section devrait être évalué avant d'assumer pleinement ses fonctions indépendantes. Lorsque des lacunes sont constatées, le recyclage et la réévaluation doivent être planifiés et documentés. Si les compétences de l’employé restent en deçà des normes, les actions supplémentaires peuvent inclure une révision du travail par le superviseur, la réaffectation de tâches ou toute autre action appropriée. Les enregistrements des évaluations de compétences et des actions qui en résultent doivent être conservés dans les dossiers du personnel et / ou les enregistrements qualité. Les enregistrements doivent indiquer quelles compétences ont été évaluées, comment ces compétences ont été mesurées et par qui l'évaluation a été effectuée.</t>
  </si>
  <si>
    <t>Existe-t-il des preuves que le superviseur ou le responsable de la qualité a reçu une formation adéquate sur la manière d'effectuer une analyse des causes profondes des échecs de CQ?</t>
  </si>
  <si>
    <t>1: Oui - 2: Certains, mais voudraient une formation supplémentaire - 3: Non</t>
  </si>
  <si>
    <t>1: une fois par an; 2: deux fois par an; 3: trois fois par an ou plus; 4: zéro (si zéro, répondez à la question suivante, passez à la section suivante)</t>
  </si>
  <si>
    <t>Veuillez lister le fournisseur dans les commentaires</t>
  </si>
  <si>
    <t>Le laboratoire envoie-t-il des isolats d'EEQ à un autre laboratoire pour confirmation avant de soumettre les résultats?</t>
  </si>
  <si>
    <t>1: moins de 2 mois; 2: 2 à 6 mois; 3: plus de 6 mois; NA: pas d'EEQ</t>
  </si>
  <si>
    <t>Si les scores ne sont pas disponibles pour révision, sélectionnez "Aucun".</t>
  </si>
  <si>
    <t>Is the dissolved suspension autoclaved in a clean autoclave at 15 psi, 121°C, for 15 minutes?</t>
  </si>
  <si>
    <t>Is the autoclaved suspension cooled to 45-50°C before adding additional compounds (e.g. blood)?</t>
  </si>
  <si>
    <t xml:space="preserve">Is the pH recorded for all media prepared in house? </t>
  </si>
  <si>
    <t xml:space="preserve">Do QC records for blood agar plates demonstrate that they are checked for their ability to support growth of fastidious organisms such as Streptococcus pneumoniae? </t>
  </si>
  <si>
    <t>Do QC records for chocolate agar plates demonstrate that they are checked for their ability to support the growth of fastidious organisms, such as Neisseria gonorrhoeae or H.influenzae?</t>
  </si>
  <si>
    <t>Do QC records for selective stool agar plates demonstrate that they are checked for their ability to make H2S (hydrogen sulfide) production visible using an H2S producing organism, such as Salmonella spp or Proteus vulgaris?</t>
  </si>
  <si>
    <t>Pseudomonas aeruginosa 27853 and gentamicin disk</t>
  </si>
  <si>
    <t>Enterococcus faecalis 29212 or 33186 and trimethoprim-sulfamethoxazole disk</t>
  </si>
  <si>
    <t>Do QC records indicate that each batch of Mueller Hinton Blood agar is checked for its ability to produce expected zone sizes using Strep pneumoniae ATCC 49619 (or equivalent)?</t>
  </si>
  <si>
    <t>Ability to support growth of Streptococcus pneumoniae</t>
  </si>
  <si>
    <t>Ability to support growth of Haemophilus influenzae</t>
  </si>
  <si>
    <t>Date de préparation</t>
  </si>
  <si>
    <t>Numéro de lot</t>
  </si>
  <si>
    <t>Nom du préparateur</t>
  </si>
  <si>
    <t>Date d'expiration</t>
  </si>
  <si>
    <t>Date d'ouverture</t>
  </si>
  <si>
    <t>De l'eau déminéralisée ou de l'eau distillée est-elle utilisée pour préparer tous les milieux?</t>
  </si>
  <si>
    <t>La suspension dissoute est-elle autoclavée dans un autoclave propre à 15 psi, 121 ° C, pendant 15 minutes?</t>
  </si>
  <si>
    <t>La suspension autoclavée est-elle refroidie à 45-50 ° C avant d'ajouter des composés supplémentaires (par exemple du sang)?</t>
  </si>
  <si>
    <t>Quelle est la source de sang utilisée pour fabriquer les géloses au sang, au chocolat et / ou au MHB?</t>
  </si>
  <si>
    <t>1: Sang de mouton - 2: Sang humain (par exemple, à partir d’emballages expirés) - 3: Autre source (veuillez préciser dans les commentaires)</t>
  </si>
  <si>
    <t>Le pH est-il enregistré pour tous les milieux préparés en interne?</t>
  </si>
  <si>
    <t>Tous les milieux préparés sont-ils conservés entre 2 et 8 ° C jusqu'à leur utilisation?</t>
  </si>
  <si>
    <t>Conductimétrie</t>
  </si>
  <si>
    <t>Stérilité</t>
  </si>
  <si>
    <t>Si le laboratoire achète de l'eau distillée ou déminéralisée, un certificat d'analyse est-il fourni attestant du pH, de la stérilité et de la conductimétrie appropriés?</t>
  </si>
  <si>
    <t>1: Tous - 2: Certains - 3: Aucun</t>
  </si>
  <si>
    <t>Les enregistrements de contrôle de qualité pour les géloses au sang montrent-ils que leur aptitude à montrer une hémolyse bêta, alpha et gamma est vérifiée?</t>
  </si>
  <si>
    <t>Les registres de contrôle de la qualité des géloses au chocolat démontrent-ils que leur aptitude à soutenir la croissance d'organismes fastidieux, tels que Neisseria gonorrhoeae ou H.influenzae, est vérifiée?</t>
  </si>
  <si>
    <t>Les registres de contrôle de la qualité des géloses sélectives montrent-ils que leur aptitude à rendre visible la production de H2S (sulfure d'hydrogène) est vérifiée à l'aide d'un organisme producteur de H2S, tel que Salmonella spp ou Proteus vulgaris?</t>
  </si>
  <si>
    <t>Les registres de contrôle de la qualité des géloses sélectives montrent-ils que leur aptitude à rendre visibles les sous-produits acides de la fermentation des glucides est vérifiée à l'aide de fermenteurs et de non-fermenteurs?</t>
  </si>
  <si>
    <t>Standard: CAP MIC.21300; SANAS TG 28-02: 6.1 Les performances appropriées des milieux de culture, des diluants et des autres suspensions préparées en interne doivent être vérifiées, le cas échéant, en ce qui concerne la récupération ou le maintien en survie des organismes cibles, l'inhibition ou la suppression des organismes non cibles, propriétés biochimiques (différentielles et diagnostiques), propriétés physiques (p. ex. pH, volume et stérilité).</t>
  </si>
  <si>
    <t>Le laboratoire ajoute-t-il des cations de calcium ou de magnésium au dMHA?</t>
  </si>
  <si>
    <t>Les enregistrements démontrent-ils que le pH est compris entre 7,2 et 7,4 pour chaque lot?</t>
  </si>
  <si>
    <t>Pseudomonas aeruginosa 27853 et disque de gentamicine</t>
  </si>
  <si>
    <t>Enterococcus faecalis 29212 ou 33186 et disque de triméthoprime-sulfaméthoxazole</t>
  </si>
  <si>
    <t>Les dossiers de contrôle de la qualité indiquent-ils que chaque lot de gélose au sang Mueller Hinton est vérifié pour sa capacité à produire les tailles de zone attendues en utilisant Strep pneumoniae ATCC 49619 (ou équivalent)?</t>
  </si>
  <si>
    <t>Si non, répondez N / A aux questions restantes</t>
  </si>
  <si>
    <t>Le polyanéthol sulfonate de sodium (SPS) est-il ajouté? (un anticoagulant et un stabilisateur de croissance)</t>
  </si>
  <si>
    <t>Des promoteurs de croissance sont-ils ajoutés? (Tels que: gélatine, extrait de levure, hémine (facteur X), NAD (facteur Y), pyridoxine, acide para-amino benzoïque, cystéine)</t>
  </si>
  <si>
    <t>Si oui, veuillez décrire dans les commentaires</t>
  </si>
  <si>
    <t>Des résines ou du charbon sont-ils ajoutés? (pour lier les antimicrobiens présents dans le sang du patient)</t>
  </si>
  <si>
    <t>Si oui, veuillez décrire les commentaires.</t>
  </si>
  <si>
    <t>NOTE: This question applies only to the tubed media and liquid reagents in use by the lab.</t>
  </si>
  <si>
    <t xml:space="preserve">Review QC records for commercial organism identification kits (e.g., API, Liofilchem, RapID) </t>
  </si>
  <si>
    <t>Review the QC records for the ID cards/trays used with automated ID instruments (e.g., Vitek, Phoenix, Microscan, etc.) Check NA if the lab does not use automated systems for organism ID</t>
  </si>
  <si>
    <t>6- CONTROLE QUALITE - METHODES D'IDENTIFICATION</t>
  </si>
  <si>
    <t>1: Oui - 2: Partiel - 3: Non</t>
  </si>
  <si>
    <t>Observez les réactifs colorants, catalase, coagulase, oxydase et indole de Gram utilisés par le laboratoire. Sont-ils étiquetés avec:</t>
  </si>
  <si>
    <t>Nom du réactif</t>
  </si>
  <si>
    <t>Date de préparation / reconstitution (le cas échéant, par exemple coagulase)</t>
  </si>
  <si>
    <t>Il NE s'applique PAS aux puits de réactifs biochimiques incorporés dans des systèmes d'identification prédéfinis,</t>
  </si>
  <si>
    <t>tels que Vitek, API, Liofilchem, etc.</t>
  </si>
  <si>
    <t>Les dossiers de CQ démontrent-ils ce qui suit? Si le réactif n'est pas utilisé, cocher NA</t>
  </si>
  <si>
    <t>Disque Optochin ("P")</t>
  </si>
  <si>
    <t>Indiquez si les aspects suivants du contrôle de qualité pour les réactifs de sérologie pour Salmonella et / ou Shigella sont effectués.</t>
  </si>
  <si>
    <t>Sérogoupe de Shigella</t>
  </si>
  <si>
    <t>Sérotype de Salmonella</t>
  </si>
  <si>
    <t>Le contrôle de qualité est-il effectué avec des souches ATCC ou dérivées d'ATCC?</t>
  </si>
  <si>
    <t>1: Toutes les souches recommandées sont utilisées; 2: Certaines des souches recommandées sont utilisées; 3: Aucune des souches de référence recommandées n’est utilisée; N / A</t>
  </si>
  <si>
    <t>Staph aureus ATCC 25923/CIP 76.25 (If CLSI standard used)</t>
  </si>
  <si>
    <t>Staph aureus ATCC 29213/CIP 103429 (If EUCAST standard used)</t>
  </si>
  <si>
    <t>Enterococcus faecalis ATCC 29212/CIP 103214 (to assess suitability of MHA for trimethoprim-sulfonamide tests)</t>
  </si>
  <si>
    <t>Strep pneumoniae ATCC 49619</t>
  </si>
  <si>
    <t>E.coli ATCC 25922/CIP 76.24</t>
  </si>
  <si>
    <t>Pseudomonas aeruginosa ATCC 27853/CIP 76.110</t>
  </si>
  <si>
    <t>Reference cultures (lyophilized state, from the manufacturer) maintained at &lt;-20°C</t>
  </si>
  <si>
    <t>Reference stock cultures (broth preparations of reference cultures) maintained at &lt;-20°C in a suitable stabilizer (10% -15% glycerol in tryptic soy broth, 50% fetal calf serum in broth, defibrinated sheep blood, or skim milk)</t>
  </si>
  <si>
    <t>Monthly working stock culture, or "F1", stored at 2-8°C for up to 4 weeks, then discarded</t>
  </si>
  <si>
    <t>Some QC strains with plasmid-mediated resistance have been shown to lose the plasmid when stored at temperatures above -60°C</t>
  </si>
  <si>
    <t>Are these special AST reference strains maintained at &lt;-60°C?</t>
  </si>
  <si>
    <t>If no, answer NA until 7.31</t>
  </si>
  <si>
    <t xml:space="preserve">CLSI and EUCAST require that all antibiotic QC is performed each day of patient testing, not only when a new lot number is received. </t>
  </si>
  <si>
    <t>Is there documentation showing that the lab has successfully completed either the 20-30 day plan or the 15-replicate (3- x 5-day) plan for all antibiotic disks in use? (Request to see)</t>
  </si>
  <si>
    <t>Pseudomonas aeruginosa ATCC 27853//CIP 76.110</t>
  </si>
  <si>
    <t>If no, answer NA until 7.40</t>
  </si>
  <si>
    <t>Is there documentation showing that the lab has successfully completed either the 20-30 day plan or the 15-replicate (3- x 5-day) plan for all antibiotic strips in use? (Request to see)</t>
  </si>
  <si>
    <t>Is there documentation showing that the lab has successfully completed either the 20-30 day plan or the 15-replicate (3- x 5-day) plan for all antibiotic cards/trays in use? (Request to see)</t>
  </si>
  <si>
    <t>Le laboratoire dispose-t-il des souches de référence ATCC suivantes? (Les équivalents CIP sont également indiqués)</t>
  </si>
  <si>
    <t>Staph aureus ATCC 25923 / CIP 76.25 (Si la norme CLSI est utilisée)</t>
  </si>
  <si>
    <t>Staph aureus ATCC 29213 / CIP 103429 (Si norme EUCAST utilisée)</t>
  </si>
  <si>
    <t>Enterococcus faecalis ATCC 29212 / CIP 103214 (pour évaluer l'adéquation du MHA pour les tests au triméthoprime-sulfonamide)</t>
  </si>
  <si>
    <t>E. coli ATCC 25922 / CIP 76.24</t>
  </si>
  <si>
    <t>Pseudomonas aeruginosa ATCC 27853 / CIP 76.110</t>
  </si>
  <si>
    <t>Les souches de référence sont-elles stockées comme suit?</t>
  </si>
  <si>
    <t>Cultures de référence (état lyophilisé, du fabricant) maintenus à &lt;-20 ° C</t>
  </si>
  <si>
    <t>Cultures mères de référence (préparations de bouillon de cultures de référence) maintenues à &lt;-20 ° C dans un stabilisant approprié (glycérol à 10% à 15% dans un bouillon de soja tryptique, sérum à 50% de veau foetal dans un bouillon, du sang de mouton défibriné ou du lait écrémé)</t>
  </si>
  <si>
    <t>Le laboratoire a-t-il les souches de référence suivantes en stock? (Les équivalents CIP sont également indiqués)</t>
  </si>
  <si>
    <t>Staph aureus ATCC 43300 (mecA positif, SARM)</t>
  </si>
  <si>
    <t>Staph aureus ATCC BAA-976 (msrA positif, Dzone négatif)</t>
  </si>
  <si>
    <t>Staph aureus ATCC BAA-977 (positif pour ermA, positif pour Dzone)</t>
  </si>
  <si>
    <t>Enterococcus faecalis ATCC 51299 / CIP 104676 (vanB positif, VRE)</t>
  </si>
  <si>
    <t>E. coli ATCC 13353 (CTBL-M-15 BLSE positif)</t>
  </si>
  <si>
    <t>E. coli ATCC 35218 (TEM-1 positif)</t>
  </si>
  <si>
    <t>K. pneumo ATCC BAA-1706 (résistant aux carbapénèmes par la méthode sans carbapénémase)</t>
  </si>
  <si>
    <t>Il a été démontré que certaines souches de CQ présentant une résistance à un plasmide perdaient ce plasmide lorsqu'elles étaient stockées à des températures supérieures à -60 ° C.</t>
  </si>
  <si>
    <t>Si non, répondez NA jusqu'à 7.31</t>
  </si>
  <si>
    <t>Le CLSI et EUCAST exigent que tous les CQ antibiotiques soient effectués chaque jour des tests sur les patients, et pas seulement lorsqu'un nouveau numéro de lot est reçu.</t>
  </si>
  <si>
    <t>Le contrôle qualité du disque antibiotique est-il effectué en utilisant les souches de référence ATCC recommandées ci-dessous? (Vérifiez les enregistrements de CQ pour confirmer)</t>
  </si>
  <si>
    <t>Pseudomonas aeruginosa ATCC 27853 // CPE 76.110</t>
  </si>
  <si>
    <t>Si non, répondez NA jusqu'à 7.40</t>
  </si>
  <si>
    <t>si non, répondez NA jusqu'à la fin</t>
  </si>
  <si>
    <t>If transport will be delayed, store bottles for automated systems at room temperature; store bottles for manual systems at 37°C.</t>
  </si>
  <si>
    <t>If transport will be delayed, do not refrigerate stool since some pathogens, especially Shigella spp, will die at low temperatures</t>
  </si>
  <si>
    <t>Remarque: toutes les questions concernent uniquement les échantillons de patients cliniques, PAS les échantillons de recherche ou environnementaux.</t>
  </si>
  <si>
    <t>Les échantillons sensibles sont-ils traités moins d’une heure après avoir atteint le laboratoire?</t>
  </si>
  <si>
    <t>Culture respiratoire</t>
  </si>
  <si>
    <t>Culture génitale</t>
  </si>
  <si>
    <t>Culture de fluide cérébro-spinal</t>
  </si>
  <si>
    <t>Culture de fluides corporels stériles (pleurale, péricardique, péritonéale, synoviale)</t>
  </si>
  <si>
    <t>Les échantillons qui fuient sont-ils rejetés?</t>
  </si>
  <si>
    <t>Les échantillons sont-ils rejetés s'ils ne sont pas transportés au laboratoire dans les délais prescrits?</t>
  </si>
  <si>
    <t>Lorsque les échantillons sont rejetés, le laboratoire en informe-t-il immédiatement le service ou la clinique afin de pouvoir prélever un nouvel échantillon?</t>
  </si>
  <si>
    <t>Le laboratoire (ou un autre service) offre-t-il une formation annuelle au personnel clinique sur la collecte d'échantillons d'hémoculture?</t>
  </si>
  <si>
    <t>Préparation antiseptique de la peau et technique de collecte aseptique</t>
  </si>
  <si>
    <t>La politique précise-t-elle que chaque hémoculture doit provenir d'un site de ponction veineuse différent?</t>
  </si>
  <si>
    <t>Le laboratoire fournit-il des instructions / procédures de prélèvement d'échantillons de culture d'urine aux zones de prélèvement d'échantillons de patient?</t>
  </si>
  <si>
    <t>Le laboratoire (ou un autre service) offre-t-il une formation de recyclage annuelle au personnel clinique sur la collecte d'échantillons d'urine?</t>
  </si>
  <si>
    <t>Instructions de nettoyage antiseptique pour femmes, hommes et nourrissons</t>
  </si>
  <si>
    <t>Contenants stériles seulement</t>
  </si>
  <si>
    <t>Volume minimum (généralement 3 ml)</t>
  </si>
  <si>
    <t>Instructions d'étiquetage appropriées</t>
  </si>
  <si>
    <t>Transport au laboratoire à la température ambiante dans les 2 heures suivant le prélèvement</t>
  </si>
  <si>
    <t>Le laboratoire fournit-il des instructions / procédures de prélèvement d'échantillons de culture de selles aux zones de prélèvement d'échantillons de patients?</t>
  </si>
  <si>
    <t>Le laboratoire (ou un autre service) offre-t-il une formation de recyclage annuelle au personnel clinique sur la collecte d'échantillons pour la culture de selles?</t>
  </si>
  <si>
    <t>Technique de collection</t>
  </si>
  <si>
    <t>Conteneurs approuvés</t>
  </si>
  <si>
    <t>Volume Min / Max</t>
  </si>
  <si>
    <t>Étiquetage correct</t>
  </si>
  <si>
    <t>Transport au laboratoire à la température ambiante dans les 2 heures</t>
  </si>
  <si>
    <t>Si le transport doit être retardé, placez l'échantillon dans un moyen de transport approuvé (tel que Cary-Blair) pendant 24 heures maximum.</t>
  </si>
  <si>
    <t>Si le transport est retardé, ne réfrigérez pas les selles, car certains agents pathogènes, notamment Shigella spp, mourront à basse température.</t>
  </si>
  <si>
    <t>Review the SOP for manual incubation of blood culture bottles. Does it include each of the following instructions? (If only automated systems are used, answer NA)</t>
  </si>
  <si>
    <t>STOOL CULTURES for Salmonella and Shigella</t>
  </si>
  <si>
    <t>Shigella spp.</t>
  </si>
  <si>
    <t>Le laboratoire inocule-t-il plus d'un échantillon de patient sur la même boîte de Pétri?</t>
  </si>
  <si>
    <t>Quels systèmes d'incubation d'hémoculture le laboratoire utilise-t-il?</t>
  </si>
  <si>
    <t>1: automatisé seulement; 2: système manuel uniquement; 3: systèmes automatisés et manuels</t>
  </si>
  <si>
    <t>Chaque jour d'incubation, examinez visuellement tous les flacons à la recherche de signes de positivité (turbidité, hémolyse, production de gaz).</t>
  </si>
  <si>
    <t>Si le laboratoire ne propose pas la culture de l'urine en tant que service, répondez NA jusqu'à la section Culture des selles.</t>
  </si>
  <si>
    <t>1. Gélose au sang et gélose à Gram négatif sélective (par exemple MacConkey, EMB, CLED)</t>
  </si>
  <si>
    <t>4. Autre, décrivez</t>
  </si>
  <si>
    <t>Standard: CAP MIC.22210; SANAS TR 34-04: 3.2.1.2 Des milieux et des procédures doivent être utilisés pour assurer l’isolement et l’identification des uropathogènes courants tels que Enterobacteriaceae, Enterococcus et Staphylococcus.</t>
  </si>
  <si>
    <t>Standard: CAP MIC.22200; SANAS TR 34-04: 3.2.1.2 Les normes minimales pour l’évaluation des cultures d’urine devraient inclure une estimation du nombre d’organismes, c’est-à-dire une culture quantitative exprimée en UFC / L.</t>
  </si>
  <si>
    <t>Si le laboratoire ne propose pas la culture des selles en tant que service, répondez à NA aux questions restantes.</t>
  </si>
  <si>
    <t>Gélose au sang</t>
  </si>
  <si>
    <t>Gélose MacConkey ou Eosin Methylene Blue</t>
  </si>
  <si>
    <t>Bouillon d'enrichissement sélectif (par exemple, sélénite, GN, etc.)</t>
  </si>
  <si>
    <t>Autre (décrire dans les commentaires, pas noté)</t>
  </si>
  <si>
    <t>Les agents pathogènes suivants sont-ils systématiquement ciblés dans chaque culture de selles soumise?</t>
  </si>
  <si>
    <t>Is catalase testing performed prior to coagulase testing on suspected Staph isolates?</t>
  </si>
  <si>
    <t>For oxidase-positive gram negative bacilli that are not Pseudomonas aeruginosa (lack the characteristic odor), are sufficient tests available to achieve a definitive identification?</t>
  </si>
  <si>
    <t>Remarque: toutes les questions concernent uniquement les isolats de patients cliniques, PAS les isolats de recherche ou environnementaux.</t>
  </si>
  <si>
    <t>Répondez aux questions ci-dessous pour chaque méthode manuelle / biochimique utilisée au laboratoire.</t>
  </si>
  <si>
    <t>Ce réactif est-il utilisé dans votre laboratoire? (Si non, sélectionnez N / A pour les questions restantes à propos de ce réactif)</t>
  </si>
  <si>
    <t>Le test de la catalase est-il effectué avant le test de la coagulase sur des isolats de Staph suspectés?</t>
  </si>
  <si>
    <t>1: toujours - 2: parfois - 3: jamais</t>
  </si>
  <si>
    <t>Quelle est la source du plasma utilisé pour le test de la coagulase?</t>
  </si>
  <si>
    <t>1: Plasma de lapin acheté dans le commerce - 2: Lapin saigné localement - 3: Plasma humain - 4: Autre source (veuillez préciser dans les commentaires)</t>
  </si>
  <si>
    <t>Les résultats négatifs de la coagulase sur lame sont-ils confirmés par un test de la coagulase sur tube avant d'être signalés?</t>
  </si>
  <si>
    <t>1: toujours 2: parfois 3: jamais; NA, le laboratoire n'effectue pas de test de coagulase sur lame</t>
  </si>
  <si>
    <t>Disque Optochin («P»)</t>
  </si>
  <si>
    <t>Si le résultat de Optochin est équivoque (9-13 mm), une solubilité dans la bile ou d'autres tests supplémentaires sont-ils effectués pour confirmer l'identification?</t>
  </si>
  <si>
    <t>Test d'oxydation-fermentation par glucose (OF)</t>
  </si>
  <si>
    <t>Instructions pas à pas pour préparer l'inoculum dans le bon milieu liquide et à la bonne densité</t>
  </si>
  <si>
    <t>Instructions pas à pas sur la façon d'inoculer et d'incuber le dispositif</t>
  </si>
  <si>
    <t>Instructions pas à pas sur la façon de lire les résultats, y compris l'utilisation de réactifs supplémentaires si nécessaire</t>
  </si>
  <si>
    <t>Des directives claires sur l'interprétation des résultats et la reconnaissance des résultats inacceptables</t>
  </si>
  <si>
    <t>Le laboratoire utilise-t-il le milieu d'inoculation recommandé par le fabricant?</t>
  </si>
  <si>
    <t>Après l’incubation, tous les réactifs supplémentaires sont-ils disponibles et ajoutés conformément aux instructions du fabricant? (par exemple, VP1 &amp; 2 pour API)</t>
  </si>
  <si>
    <t>1: oui; 2: partiel; 3: non; NA: les méthodes automatisées ne sont pas utilisées</t>
  </si>
  <si>
    <t>Après l’inoculation de la carte / du plateau, le laboratoire utilise-t-il l’inoculum restant pour fabriquer une plaque de pureté?</t>
  </si>
  <si>
    <t>Lorsque la plaque primaire contient plusieurs types de colonies, est-il habituel de sous-cultiver chaque colonie présentant un intérêt pour une nouvelle plaque afin de garantir sa pureté avant de poursuivre l'identification?</t>
  </si>
  <si>
    <t>Existe-t-il une pratique standard consistant à effectuer une coloration de Gram sur chaque isolat d’intérêt avant de procéder à tout autre test?</t>
  </si>
  <si>
    <t>En ce qui concerne les bacilles à Gram négatif, est-il habituel d'effectuer un test d'oxydase avant de procéder à tout autre test d'identification (y compris l'identification automatique)?</t>
  </si>
  <si>
    <t>Pour les bacilles à Gram négatif, est-il habituel d'effectuer un test à l'indole en second lieu avant de procéder à d'autres tests d'identification (y compris l'identification automatisée)?</t>
  </si>
  <si>
    <t>Pour les bacilles gram-négatifs oxydase-négatifs qui ne fermentent pas le lactose (clair sur MacConkey), existe-t-il suffisamment de tests pour obtenir une identification définitive?</t>
  </si>
  <si>
    <t>Pour les bacilles gram-négatifs oxydase-positifs qui ne sont pas Pseudomonas aeruginosa (sans l'odeur caractéristique), existe-t-il suffisamment de tests pour obtenir une identification définitive?</t>
  </si>
  <si>
    <t>Pour les cocci à Gram positif, est-il habituel de commencer par effectuer un test de catalase avant de procéder à tout autre test d'identification (y compris l'identification automatique)?</t>
  </si>
  <si>
    <t xml:space="preserve">Are the in-use antibiotic disks and strips stored in a tightly sealed container with active desiccants? </t>
  </si>
  <si>
    <t>Does the lab ever use agar other than Mueller Hinton with Blood for AST of S. pneumoniae?</t>
  </si>
  <si>
    <t>Is there evidence that microbiology staff have received adequate training to recognize intrinsic resistance patterns?    (1: Yes - 2: Some, but would like additional training - 3: No)</t>
  </si>
  <si>
    <t xml:space="preserve">Which AST breakpoint standard does the lab primarily use? </t>
  </si>
  <si>
    <t>Is there evidence that microbiology staff have received adequate training on how to use the CLSI M100 or EUCAST documents effectively? (1: Yes - 2: Some, but would like additional training - 3: No)</t>
  </si>
  <si>
    <t>Les disques et les bandelettes d'antibiotiques sont-ils accompagnés d'un certificat d'analyse du fabricant garantissant qu'ils ont été testés et réalisés conformément aux normes de qualité ISO?</t>
  </si>
  <si>
    <t>Les emballages qui ne sont pas actuellement utilisés sont-ils stockés non ouverts et dans leur emballage d'origine afin d'empêcher la pénétration d'humidité?</t>
  </si>
  <si>
    <t>Les disques et les bandelettes d'antibiotiques non ouverts sont-ils conservés dans un congélateur sans dégivrage?</t>
  </si>
  <si>
    <t>Si la cartouche de disque d'antibiotique a un capuchon, ce capuchon est-il remplacé chaque fois que la cartouche est ouverte?</t>
  </si>
  <si>
    <t>Une fois ouverts, les disques d'antibiotiques en cours d'utilisation sont-ils stockés de manière à ce que le numéro de lot et la date de péremption de chaque disque soient toujours traçables? (Lorsque des disques individuels sont retirés et transférés dans des conteneurs secondaires, les numéros de lot peuvent devenir mélangés et des disques expirés peuvent être utilisés par inadvertance.)</t>
  </si>
  <si>
    <t>Les disques et les bandelettes d'antibiotiques en cours d'utilisation sont-ils stockés dans un récipient bien fermé contenant des agents dessicants actifs?</t>
  </si>
  <si>
    <t>Si les dessicants ne possèdent pas d'indicateur de couleur, les dessiccants incolores sont-ils remplacés au moins une fois par mois?</t>
  </si>
  <si>
    <t>Les récipients contenant les disques / bandelettes d'antibiotiques sont-ils conservés au réfrigérateur ou dans un congélateur sans dégivrage lorsqu'ils ne sont pas utilisés?</t>
  </si>
  <si>
    <t>Lors de la préparation d'un inoculum selon la méthode de la suspension de colonies, des colonies de moins de 18 heures ont-elles déjà été utilisées?</t>
  </si>
  <si>
    <t>Lors de la préparation d'un inoculum selon la méthode de la suspension de colonies, des colonies de plus de 24 heures ont-elles déjà été utilisées?</t>
  </si>
  <si>
    <t>Les colonies sont-elles prélevées uniquement sur des milieux non sélectifs, tels que la gélose au sang (la gélose MacConkey est acceptable)</t>
  </si>
  <si>
    <t>Un milieu d’inoculation stérile approprié (TSB ou solution saline) est-il utilisé?</t>
  </si>
  <si>
    <t>L'inoculum est-il amené à une densité équivalente à 0,5 McFarland?</t>
  </si>
  <si>
    <t>Comment la précision de l'inoculum est-elle contrôlée?</t>
  </si>
  <si>
    <t>Observez une plaque MH en train d'être inoculée.</t>
  </si>
  <si>
    <t>L'inoculum est-il toujours utilisé dans les 15 minutes suivant sa préparation?</t>
  </si>
  <si>
    <t>Un écouvillon stérile est-il utilisé pour ensemencer la plaque?</t>
  </si>
  <si>
    <t>Tracez une ligne de haut en bas, puis étalez de haut en bas de gauche à droite. Faites pivoter la plaque de 60 ° et recommencez depuis le début. Faites pivoter la plaque de 60 ° et répétez l'opération.</t>
  </si>
  <si>
    <t>Lors de l'utilisation de distributeurs multi-disques, le fond du distributeur est-il désinfecté entre les isolats?</t>
  </si>
  <si>
    <t>Y a-t-il un maximum de 6 disques d'antibiotiques par plaque de 100 mm?</t>
  </si>
  <si>
    <t>Y a-t-il un maximum de 12 disques d'antibiotiques par plaque de 150 mm?</t>
  </si>
  <si>
    <t>Les disques sont-ils correctement espacés? (Au moins 24 mm de centre à centre, pas de zones qui se chevauchent, pas trop près du bord, zones uniformément circulaires)</t>
  </si>
  <si>
    <t>La plaque est-elle maintenue au-dessus d'un fond noir non réfléchissant?</t>
  </si>
  <si>
    <t>La plaque est-elle bien éclairée par la lumière réfléchie?</t>
  </si>
  <si>
    <t>La plaque est-elle inversée et les zones mesurées par le dessous?</t>
  </si>
  <si>
    <t>Une règle ou un pied à coulisse avec des repères millimétriques sont-ils utilisés pour mesurer la taille des zones?</t>
  </si>
  <si>
    <t>Le laboratoire possède-t-il un document d'orientation avec des photos décrivant comment mesurer les points d'extrémité des bandes de dégradé?</t>
  </si>
  <si>
    <t>Par exemple, http://www.ilexmedical.com/files/ETEST_RG.pdf</t>
  </si>
  <si>
    <t>Répondez NA si le laboratoire n'utilise pas d'instrument automatisé</t>
  </si>
  <si>
    <t>Existe-t-il des preuves que le personnel de microbiologie a reçu une formation adéquate pour reconnaître les profils de résistance intrinsèques? (1: Oui - 2: Certains, mais voudraient une formation supplémentaire - 3: Non)</t>
  </si>
  <si>
    <t>Remarque: La résistance intrinsèque est définie comme une résistance inhérente ou innée (non acquise) qui se reflète dans le type sauvage de tous les représentants d'une espèce. Par exemple, Citrobacter spp. et Klebsiella spp. sont intrinsèquement (naturellement) résistants à l'ampicilline</t>
  </si>
  <si>
    <t>Vérifier les procédures opératoires normalisées et les dossiers d'évaluation de la formation / compétence</t>
  </si>
  <si>
    <t>Existe-t-il des preuves de telles actions?</t>
  </si>
  <si>
    <t>1: CLSI - 2: EUCAST - 3: Autre (veuillez préciser dans les commentaires) - 4: Aucune / mixte</t>
  </si>
  <si>
    <t>Le laboratoire obtient-il des mises à jour de la norme utilisée au moins tous les trois ans?</t>
  </si>
  <si>
    <t>Existe-t-il un accès Internet dans le laboratoire pour accéder gratuitement à la version en ligne de fichiers PDF EUCAST ou CLSI M100?</t>
  </si>
  <si>
    <t>http://www.eucast.org/ast_of_bacteria/guidance_documents/</t>
  </si>
  <si>
    <t>Existe-t-il des preuves que le personnel de microbiologie a reçu une formation adéquate sur l'utilisation des documents CLSI M100 ou EUCAST? (1: Oui - 2: Certains, mais voudraient une formation supplémentaire - 3: Non)</t>
  </si>
  <si>
    <t>Pour les 3 prochaines questions, répondez NA si le laboratoire n'utilise pas les disques considérés</t>
  </si>
  <si>
    <t xml:space="preserve">Review a patient AST report for a Salmonella or Shigella isolate. Were any of the following drug classes tested or reported? </t>
  </si>
  <si>
    <t>Does the lab use Nalidixic Acid to screen Salmonella isolates for ciprofloxacin resistance?</t>
  </si>
  <si>
    <t>Does the lab use the correct fluoroquinolone (FQ) breakpoints for Salmonella spp? (Enterobacteriaceae FQ breakpoints should not be used for Salmonella spp).</t>
  </si>
  <si>
    <t>Note: Select NA if the lab does NOT use current cephalosporin and aztreonam breakpoints</t>
  </si>
  <si>
    <t>Note: Select NA if the lab does NOT use current breakpoints</t>
  </si>
  <si>
    <t xml:space="preserve">Does the lab test Staph aureusisolates against penicillin? </t>
  </si>
  <si>
    <t>Are Staph aureus isolates with penicillin zones sizes or MICs in the susceptible range tested for β-lactamase production using the zone-edge test before being reported as penicillin susceptible?</t>
  </si>
  <si>
    <t xml:space="preserve">When oxacillin and cefoxitin results are discrepant for S. aureus (one is S and one is R), how does the lab report oxacillin? </t>
  </si>
  <si>
    <t>Does the lab perform Staph aureus AST on any beta-lactam antibiotics other than penicillin, oxacillin, cefoxitin, or ceftaroline?</t>
  </si>
  <si>
    <t>When a manual MIC method is used to test vancomycin against Staph aureus, is the test incubated for a full 24 hrs before reading the result?</t>
  </si>
  <si>
    <t>When a vancomycin MIC &gt;8 is detected for Staph aureus, is the isolate sent to a referral lab for confirmation testing and further characterization?</t>
  </si>
  <si>
    <t>Are Staph aureus that are resistant to Erythromycin and susceptible or intermediate to Clindamycin tested for inducible clindamycin resistance?</t>
  </si>
  <si>
    <t>Observe a Strep. pneumoniae AST plate being read</t>
  </si>
  <si>
    <t>Does the lab perform AST for S.pneumoniae? (Not scored. If No, skip to next section.)</t>
  </si>
  <si>
    <t>Does the lab use the disk diffusion method to test any of the following antibiotics against S.pneumo?</t>
  </si>
  <si>
    <t>When S. pneumoniae is isolated from blood or cerebrospinal fluid, does the lab test the following antibiotics using an MIC method?</t>
  </si>
  <si>
    <t xml:space="preserve">When S.pneumoniae is isolated from CSF, are penicillin, ceftriaxone, and/or cefotaxime reported using the meningitis breakpoints only? </t>
  </si>
  <si>
    <t xml:space="preserve">When S.pneumoniae is isolated from specimens other than CSF, are penicillin, ceftriaxone, and/or cefotaxime reported using both meningitis and non-meningitis breakpoints? </t>
  </si>
  <si>
    <t>Are S.pneumoniae that are resistant to Erythromycin and susceptible or intermediate to Clindamycin tested for inducible clindamycin resistance?</t>
  </si>
  <si>
    <t xml:space="preserve">Does the lab perform the test for Inducible Clindamycin Resistance (ICR), also known as the “D-test” on Staph aureusand/or Strep pneumoniae? </t>
  </si>
  <si>
    <t>Does the SOP for the ICR test specify that the erythromycin and clindamycin disks must be placed 15-26 mm apart for Staph species?</t>
  </si>
  <si>
    <t>Does the SOP for the ICR test specify that the erythromycin and clindamycin disks must be placed 12 mm apart for Strep species?</t>
  </si>
  <si>
    <t>Céphalosporines de première génération (céfazoline, céphalothine, céphapririne, céphadrine)</t>
  </si>
  <si>
    <t>Céphalosporines de 2e génération (céfuroxime, céfonicide, céfamandole)</t>
  </si>
  <si>
    <t>Céphamycines (céfoxitine, céfotétan)</t>
  </si>
  <si>
    <t>Aminoglycosides (gentamicine, tobramycine, amikacine)</t>
  </si>
  <si>
    <t>Le laboratoire utilise-t-il l'acide nalidixique pour le dépistage de la résistance à la ciprofloxacine dans les isolats de Salmonella?</t>
  </si>
  <si>
    <t>(Sélectionnez NA si l'antibiotique n'est pas utilisé)</t>
  </si>
  <si>
    <t>Enterobacteriaceae et Aztreonam</t>
  </si>
  <si>
    <t>Enterobacteriaceae et Cefotaxime</t>
  </si>
  <si>
    <t>Enterobacteriaceae et Ceftriaxone</t>
  </si>
  <si>
    <t>Enterobacteriaceae et Ceftazidime</t>
  </si>
  <si>
    <t>Enterobacteriaceae et Cefepime</t>
  </si>
  <si>
    <t>Enterobacteriaceae et Imipenem</t>
  </si>
  <si>
    <t>Enterobacteriaceae et Méropénem</t>
  </si>
  <si>
    <t>Enterobacteriaceae et Ertapenem</t>
  </si>
  <si>
    <t>Enterobacteriaceae et Doripenem</t>
  </si>
  <si>
    <t>Acinetobacter et Imipenem</t>
  </si>
  <si>
    <t>Acinetobacter et méropénème</t>
  </si>
  <si>
    <t>Acinetobacter et Doripenem</t>
  </si>
  <si>
    <t>Pseudomonas et Cefepime</t>
  </si>
  <si>
    <t>Pseudomonas et Pipéracilline</t>
  </si>
  <si>
    <t>Pseudomonas et Pipéracilline-Tazobactam</t>
  </si>
  <si>
    <t>Pseudomonas et Ticarcilline-Clavulanate</t>
  </si>
  <si>
    <t>Pseudomonas et Imipenem</t>
  </si>
  <si>
    <t>Pseudomonas et Méropénem</t>
  </si>
  <si>
    <t>Pseudomonas et Doripenem</t>
  </si>
  <si>
    <t>Si non, répondez NA jusqu'à la section de test de la carbapénémase</t>
  </si>
  <si>
    <t>La méthode phénotypique des BLSE inclut-elle l’analyse du céfotaxime (ou de la ceftriaxone) ET de la ceftazidime seuls et en association avec de l’acide clavulanique?</t>
  </si>
  <si>
    <t>Le laboratoire effectue-t-il des tests génotypiques pour la production de BLSE? (Par exemple PCR)</t>
  </si>
  <si>
    <t>Les enregistrements indiquent-ils que le contrôle de la qualité des tests de BLSE est effectué toutes les semaines ou à chaque fois que le test est effectué?</t>
  </si>
  <si>
    <t>Lorsqu'un contrôle de BLSE est positif, le contrôle des infections est-il notifié par le laboratoire?</t>
  </si>
  <si>
    <t>Le laboratoire effectue-t-il l'un des tests phénotypiques suivants pour la production de carbapénémase?</t>
  </si>
  <si>
    <t>Test de Hodge modifié</t>
  </si>
  <si>
    <t>Test biochimique (colorimétrique), par ex. CarbaNP, BCT ou β CARBA</t>
  </si>
  <si>
    <t>Le laboratoire effectue-t-il des tests génotypiques pour la production de carbapénémase? (Par exemple PCR, GeneXpert, etc.)</t>
  </si>
  <si>
    <t>Les enregistrements indiquent-ils que le contrôle de la qualité est effectué chaque fois qu'un test à la carbapénémase est effectué?</t>
  </si>
  <si>
    <t>Les enregistrements indiquent-ils que le laboratoire utilise à la fois les organismes de contrôle positifs et négatifs pour réaliser le test de carbapénémase utilisé?</t>
  </si>
  <si>
    <t>Les souches positives à la carbapénémase couramment utilisées comprennent K.pneumo ATCC BAA-1705, K.pneumo CCUG 56233 et K.pneumo NCTC 13438</t>
  </si>
  <si>
    <t>Lorsqu'un producteur de carbapénémase est détecté, cela est-il noté dans le rapport final au clinicien?</t>
  </si>
  <si>
    <t>Lorsqu'un producteur de carbapénémase est détecté, le laboratoire communique-t-il le contrôle des infections?</t>
  </si>
  <si>
    <t>Instrument automatisé (par exemple, Vitek / Phoenix)</t>
  </si>
  <si>
    <t>Microdilution en bouillon (BMD) avec du Polysorbate 80</t>
  </si>
  <si>
    <t>Microdilution en bouillon (BMD) sans Polysorbate 80</t>
  </si>
  <si>
    <t>Autre méthode, veuillez préciser dans les commentaires</t>
  </si>
  <si>
    <t>Lorsque la résistance à la colistine est détectée, l'un des éléments suivants est-il notifié?</t>
  </si>
  <si>
    <t>Superviseur de laboratoire</t>
  </si>
  <si>
    <t>Equipe Maladies Infectieuses</t>
  </si>
  <si>
    <t>Équipe de contrôle des infections</t>
  </si>
  <si>
    <t>Lorsque la résistance à la colistine est détectée, l'isolat est-il envoyé à un laboratoire de référence pour une caractérisation moléculaire (par exemple, recherche de gènes mcr)?</t>
  </si>
  <si>
    <t>Si non, répondez NA à la question suivante</t>
  </si>
  <si>
    <t>Le laboratoire utilise-t-il des disques Oxacillin pour tester le SARM?</t>
  </si>
  <si>
    <t>Le laboratoire utilise-t-il des disques de vancomycine pour tester la présence de VISA / VRSA?</t>
  </si>
  <si>
    <t>Réponse NA si la vancomycine n'a pas été testée</t>
  </si>
  <si>
    <t>Staph aureus résistant à l'érythromycine et sensible ou intermédiaire à la clindamycine est-il testé pour sa résistance inductible à la clindamycine?</t>
  </si>
  <si>
    <t>La surface supérieure de la gélose est-elle lue avec le couvercle retiré?</t>
  </si>
  <si>
    <t>Les zones où la croissance est inhibée sont-elles mesurées (par opposition à la zone d'hémolyse)?</t>
  </si>
  <si>
    <t>1: Signaler une résistance à la pénicilline - 2: Effectuer des tests supplémentaires à l'aide d'une méthode MIC à la pénicilline - NA: le laboratoire ne réalise pas de dépistage de l'oxacilline</t>
  </si>
  <si>
    <t>Pénicilline</t>
  </si>
  <si>
    <t>Amoxicilline</t>
  </si>
  <si>
    <t>Ampicilline</t>
  </si>
  <si>
    <t>Céfotaxime</t>
  </si>
  <si>
    <t>Céfuroxime</t>
  </si>
  <si>
    <t>Méropénem</t>
  </si>
  <si>
    <t>Ceftriaxone et / ou Cefotaxime</t>
  </si>
  <si>
    <t>Lorsque S.pneumoniae est isolé du LCR, la pénicilline, la ceftriaxone et / ou le céfotaxime sont-ils signalés en utilisant uniquement les seuils de méningite?</t>
  </si>
  <si>
    <t>S.pneumoniae qui est résistant à l'érythromycine et sensible ou intermédiaire à la clindamycine est-il testé pour sa résistance inductible à la clindamycine?</t>
  </si>
  <si>
    <t>Clindamycine</t>
  </si>
  <si>
    <t>Macrolides (érythromycine, azithromycine, clarithromycine)</t>
  </si>
  <si>
    <t>Tétracyclines (Tétracycline, Minocycline, Doxycycline)</t>
  </si>
  <si>
    <t>Fluoroquinolones (Ciprofloxacine, Lévofloxacine, Moxifloxacine)</t>
  </si>
  <si>
    <t>Nitrofurantoïne</t>
  </si>
  <si>
    <t>Review several patient AST reports for E.coli. Is the same combination of antibiotics tested each time?</t>
  </si>
  <si>
    <t>Does lab policy primarily determine which isolates recieve AST, or is AST performed only when it is specifically requested by the doctor?</t>
  </si>
  <si>
    <t>Does lab policy primarily determine which antibiotics to test and report, or does the lab only test and report the antibiotics specifically requested by the physician?</t>
  </si>
  <si>
    <t>La PON définit-elle clairement comment modifier les panels d'antibiotiques standard décrits ci-dessus en fonction du site corporel de l'infection?</t>
  </si>
  <si>
    <t>Le laboratoire produit-il un antibiogramme cumulatif au moins une fois par an?</t>
  </si>
  <si>
    <t>Si non, répondez aux questions suivantes "NA"</t>
  </si>
  <si>
    <t>Passez en revue l'antibiogramme cumulatif le plus récent. Est-il conforme aux recommandations suivantes du CLSI M39?</t>
  </si>
  <si>
    <t>Pour chaque organisme, le total N testé est affiché</t>
  </si>
  <si>
    <t>Présente des données uniquement pour les organismes / antibiotiques dont N = 30 isolats ou plus</t>
  </si>
  <si>
    <t>Les isolats provenant de cultures environnementales et de cultures de dépistage (par exemple, dépistage du SARM, dépistage des ERV) sont-ils exclus de l'analyse?</t>
  </si>
  <si>
    <t>Le laboratoire est-il en mesure de dédoubler les données, de sorte que seul le premier isolat d'une espèce donnée par patient et par période d'analyse soit inclus, quel que soit le site corporel du rétablissement?</t>
  </si>
  <si>
    <t>Le laboratoire peut-il séparer les données des patients hospitalisés des données des patients externes?</t>
  </si>
  <si>
    <t>Si le laboratoire dessert plusieurs hôpitaux / installations, est-il possible de séparer les données par installation?</t>
  </si>
  <si>
    <t>L’antibiogramme cumulatif est-il revu annuellement par un comité de gestion des antibiotiques ou un comité pharmacie / thérapeutique?</t>
  </si>
  <si>
    <t>L'antibiogramme cumulatif est-il distribué à tous les médecins?</t>
  </si>
  <si>
    <t>1: La politique du laboratoire détermine principalement - 2: Seulement à la demande du clinicien - 3: Un mélange égal des deux</t>
  </si>
  <si>
    <t>1: La politique du laboratoire détermine principalement - 2: Seuls les antibiotiques demandés par le médecin - 3: Un mélange égal des deux</t>
  </si>
  <si>
    <t> Le laboratoire pratique-t-il la «notification en cascade»?</t>
  </si>
  <si>
    <t>L’hôpital a-t-il un comité de gestion des antibiotiques?</t>
  </si>
  <si>
    <t>Si l'hôpital dispose d'un comité de gestion des antibiotiques, un microbiologiste en est-il un membre?</t>
  </si>
  <si>
    <t>À compléter si aucun autre audit de sécurité n'a été enregistré au cours des 12 derniers mois. Il ne s'agit pas d'un audit de sécurité complet.</t>
  </si>
  <si>
    <t>L'équipement de sécurité standard est-il disponible et utilisé dans le laboratoire?</t>
  </si>
  <si>
    <t>Couvrir le rotor de la centrifugeuse</t>
  </si>
  <si>
    <t>Station de lavage des mains</t>
  </si>
  <si>
    <t>Conteneurs à objets tranchants</t>
  </si>
  <si>
    <t>Armoire à flamme (pour stocker en toute sécurité des liquides inflammables, par exemple de l'éthanol)</t>
  </si>
  <si>
    <t>Trousse de premiers secours</t>
  </si>
  <si>
    <t>Est-ce que tout l'équipement de protection individuelle (EPI) nécessaire est disponible pour BSL2?</t>
  </si>
  <si>
    <t>Gants</t>
  </si>
  <si>
    <t>Des lunettes de protection</t>
  </si>
  <si>
    <t>La politique du laboratoire exige-t-elle que le personnel de microbiologie porte des chaussures fermées?</t>
  </si>
  <si>
    <t>Norme: La direction est tenue de fournir un équipement de protection individuelle approprié - gants, sarraus de laboratoire, lunettes de protection, boucliers, etc. - en état de fonctionnement. Le personnel de laboratoire doit utiliser à tout moment un équipement de protection individuelle. Les vêtements de protection ne doivent pas être portés à l'extérieur du laboratoire. Les gants doivent être remplacés immédiatement lorsqu'ils sont déchirés ou contaminés et non lavés pour être réutilisés</t>
  </si>
  <si>
    <t>La politique du laboratoire interdit-elle de manger, de boire et de fumer dans le laboratoire?</t>
  </si>
  <si>
    <t>Bien organisé et sans encombrement?</t>
  </si>
  <si>
    <t>Norme: ISO 15189: 5.2.10 La propreté et les fuites dans la zone de travail doivent être régulièrement inspectées. Un désinfectant approprié doit être utilisé. Au minimum, tous les plans de travail et les surfaces de travail doivent être désinfectés au début et à la fin de chaque quart de travail. Tous les déversements doivent être contenus immédiatement et les surfaces de travail désinfectées.</t>
  </si>
  <si>
    <t>Un manuel de sécurité / biosécurité est-il disponible dans le laboratoire et facilement accessible à tout le personnel?</t>
  </si>
  <si>
    <t>Un module de formation en sécurité / biosécurité est-il disponible dans le laboratoire?</t>
  </si>
  <si>
    <t>Existe-t-il des documents démontrant qu'un cours de recyclage annuel sur la sécurité / biosécurité est organisé pour tout le personnel manipulant des échantillons, des isolats ou des produits chimiques?</t>
  </si>
  <si>
    <t>Existe-t-il des documents démontrant que des enquêtes sur les accidents / incidents sont systématiquement menées?</t>
  </si>
  <si>
    <t>Des évaluations des risques sont-elles effectuées chaque année et chaque fois qu'une nouvelle analyse / technologie / équipement est introduit?</t>
  </si>
  <si>
    <t>1-inglés</t>
  </si>
  <si>
    <t>2-francés</t>
  </si>
  <si>
    <t>3-español</t>
  </si>
  <si>
    <t>Evaluación de laboratorio</t>
  </si>
  <si>
    <t>de</t>
  </si>
  <si>
    <t>Versión 2.0 - agosto de 2019</t>
  </si>
  <si>
    <t>Desarrollado por CDC e IQLS</t>
  </si>
  <si>
    <t>Puntos de corte actuales de CLSI y EUCAST para Salmonella spp, Enterobacteriaceae, Acinetobacter spp y Pseudomonas aeruginosa</t>
  </si>
  <si>
    <t>Nombre del laboratorio</t>
  </si>
  <si>
    <t>Dirección del laboratorio</t>
  </si>
  <si>
    <t>Ciudad / Provincia / Distrito</t>
  </si>
  <si>
    <t>País</t>
  </si>
  <si>
    <t>Fecha de evaluación</t>
  </si>
  <si>
    <t>Cultivos respiratorios (no TB)</t>
  </si>
  <si>
    <t>Cultivos de líquido cefalorraquídeo</t>
  </si>
  <si>
    <t>Cultivos de fluidos corporales estériles</t>
  </si>
  <si>
    <t>Dilución de agar</t>
  </si>
  <si>
    <t>PERSONAL</t>
  </si>
  <si>
    <t>Otro (especificar en comentarios)</t>
  </si>
  <si>
    <t>GESTIÓN DE DATOS</t>
  </si>
  <si>
    <t>PREPARACIÓN DE MEDIOS Y CONTROL DE CALIDAD</t>
  </si>
  <si>
    <t>RECOGIDA, TRANSPORTE Y GESTIÓN DE MUESTRAS</t>
  </si>
  <si>
    <t>IDENTIFICACIÓN</t>
  </si>
  <si>
    <t>Temperatura registrada</t>
  </si>
  <si>
    <t>Rangos definidos</t>
  </si>
  <si>
    <t>GESTIÓN DE AUTOCLAVE</t>
  </si>
  <si>
    <t>DISPONIBILIDAD Y MANTENIMIENTO DE EQUIPOS AUTOMATIZADOS</t>
  </si>
  <si>
    <t>2- SISTEMA DE INFORMACIÓN DE LABORATORIO</t>
  </si>
  <si>
    <t>CAMPOS DE DATOS DEMOGRÁFICOS</t>
  </si>
  <si>
    <t>CAMPOS DE DATOS DE MUESTRAS</t>
  </si>
  <si>
    <t>CONECTIVIDAD DE INTERFAZ</t>
  </si>
  <si>
    <t>3- GESTIÓN DE DATOS</t>
  </si>
  <si>
    <t>IDENTIFICACIÓN DE PACIENTES Y MUESTRAS</t>
  </si>
  <si>
    <t>FORMULARIO DE SOLICITUD DE MUESTRA</t>
  </si>
  <si>
    <t>4- GARANTÍA DE CALIDAD</t>
  </si>
  <si>
    <t>ESTRUCTURA DE CALIDAD / BASICOS</t>
  </si>
  <si>
    <t>EVALUACIÓN DE CALIDAD EXTERNA (EQA)</t>
  </si>
  <si>
    <t>5- CONTROL DE CALIDAD - MEDIOS</t>
  </si>
  <si>
    <t>PREPARACIÓN GENERAL DE MEDIOS</t>
  </si>
  <si>
    <t>PREPARACIÓN DE AGUA DESTILADA / DESIONIZADA</t>
  </si>
  <si>
    <t>6- CONTROL DE CALIDAD - IDENTIFICACIÓN</t>
  </si>
  <si>
    <t>Los controles positivos están en uso.</t>
  </si>
  <si>
    <t>Los controles negativos están en uso.</t>
  </si>
  <si>
    <t>8- RECOGIDA, TRANSPORTE Y GESTIÓN DE MUESTRAS</t>
  </si>
  <si>
    <t>GESTIÓN DE MUESTRAS</t>
  </si>
  <si>
    <t>RECHAZO DE MUESTRAS</t>
  </si>
  <si>
    <t>RECOGIDA Y TRANSPORTE DE MUESTRAS DE SANGRE</t>
  </si>
  <si>
    <t>RECOGIDA Y TRANSPORTE DE MUESTRAS DE ORINA</t>
  </si>
  <si>
    <t>9- PROCESAMIENTO</t>
  </si>
  <si>
    <t>STAPHYLOCOCCUS AUREUS, OTROS MÉTODOS DE IDENTIFICACIÓN</t>
  </si>
  <si>
    <t>STREPTOCOCCUS NEUMONIAE, MÉTODOS DE IDENTIFICACIÓN CONVENCIONALES</t>
  </si>
  <si>
    <t>ENTEROBACTERIACEAE, MÉTODOS DE ID CONVENCIONALES</t>
  </si>
  <si>
    <t>ACINETOBACTER SPP, MÉTODOS DE ID CONVENCIONALES</t>
  </si>
  <si>
    <t>MÉTODOS DE IDENTIFICACIÓN AUTOMATIZADOS</t>
  </si>
  <si>
    <t>FLUJOS DE IDENTIFICACIÓN</t>
  </si>
  <si>
    <t>INOCULACIÓN / INCUBACIÓN</t>
  </si>
  <si>
    <t>PRUEBAS DE COLISTINA</t>
  </si>
  <si>
    <t>EQUIPO DE BIOSEGURIDAD</t>
  </si>
  <si>
    <t>EQUIPO DE PROTECCIÓN PERSONAL</t>
  </si>
  <si>
    <t>DOCUMENTACIÓN Y FORMACIÓN DE BIOSEGURIDAD</t>
  </si>
  <si>
    <t>Catalasa (H2O2)</t>
  </si>
  <si>
    <t>DNasa</t>
  </si>
  <si>
    <t>Oxidasa</t>
  </si>
  <si>
    <t>Reactivos de indol</t>
  </si>
  <si>
    <t>Citrato</t>
  </si>
  <si>
    <t>Ureasa</t>
  </si>
  <si>
    <t>Motilidad</t>
  </si>
  <si>
    <t>Reducción de nitrato</t>
  </si>
  <si>
    <t>Hidrólisis de gelatina</t>
  </si>
  <si>
    <t>Resistencia al cloranfenicol (disco)</t>
  </si>
  <si>
    <t>Crecimiento a 42 ° C</t>
  </si>
  <si>
    <t>Serología Shigella</t>
  </si>
  <si>
    <t>Serología de Salmonella</t>
  </si>
  <si>
    <t>Microscopio</t>
  </si>
  <si>
    <t>Termómetros</t>
  </si>
  <si>
    <t>Tarros de vela</t>
  </si>
  <si>
    <t>Autoclave para preparación de medios (autoclave "limpio")</t>
  </si>
  <si>
    <t>Autoclave para esterilizar residuos (autoclave "sucio")</t>
  </si>
  <si>
    <t>Medidor de conductividad</t>
  </si>
  <si>
    <t>Baño de agua</t>
  </si>
  <si>
    <t>Instrumentos automatizados</t>
  </si>
  <si>
    <t>0- INFORMACIÓN GENERAL</t>
  </si>
  <si>
    <t>Asesor 1 (apellido y afiliación)</t>
  </si>
  <si>
    <t>Asesor 2 (apellido y afiliación)</t>
  </si>
  <si>
    <t>Asesor 3 (apellido y afiliación)</t>
  </si>
  <si>
    <t>Fecha de evaluación (dd / mm / aaaa)</t>
  </si>
  <si>
    <t>Nombre del laboratorio / hospital</t>
  </si>
  <si>
    <t>Dirección</t>
  </si>
  <si>
    <t>Ciudad</t>
  </si>
  <si>
    <t>Provincia</t>
  </si>
  <si>
    <t>Distrito</t>
  </si>
  <si>
    <t>Título / Puesto</t>
  </si>
  <si>
    <t>1. Público / Gobierno</t>
  </si>
  <si>
    <t>2. Privado</t>
  </si>
  <si>
    <t>4. Otro</t>
  </si>
  <si>
    <t>2. Regional</t>
  </si>
  <si>
    <t>3. Provincial</t>
  </si>
  <si>
    <t>4. Distrito</t>
  </si>
  <si>
    <t>3. Terciario</t>
  </si>
  <si>
    <t>¿El laboratorio realiza los siguientes tipos de cultivo?</t>
  </si>
  <si>
    <t>Yersinia enterocolítica</t>
  </si>
  <si>
    <t>Cultivos respiratorios (no TB / AFB)</t>
  </si>
  <si>
    <t>Cultivos de fluidos corporales estériles (pleural, pericárdico, peritoneal, sinovial)</t>
  </si>
  <si>
    <t>Otro, por favor especifique en los comentarios.</t>
  </si>
  <si>
    <t>Productores de BLEE</t>
  </si>
  <si>
    <t>Resistencia a la colistina</t>
  </si>
  <si>
    <t>¿Utiliza el laboratorio PCR para detectar genes de resistencia a antibióticos?</t>
  </si>
  <si>
    <t>BLEE</t>
  </si>
  <si>
    <t>Carbapenemasas</t>
  </si>
  <si>
    <t>En caso afirmativo, ¿cuándo se otorgó la certificación más reciente?</t>
  </si>
  <si>
    <t>1: En los últimos 2 años - 2: Hace más de 2 años - 3: NA</t>
  </si>
  <si>
    <t>1:&gt; 90%; 2: 70% -89%, 3: 50-69%, 4: &lt;50%, NA</t>
  </si>
  <si>
    <t>ACREDITACIÓN Y CERTIFICACIÓN</t>
  </si>
  <si>
    <t>Hemocultivos</t>
  </si>
  <si>
    <t>Pruebas de sensibilidad a antibióticos</t>
  </si>
  <si>
    <t>¿Alguna otra técnica de microbiología aplicada, como la tinción de Gram?</t>
  </si>
  <si>
    <t>¿Quién otorgó la acreditación más reciente? (Revise el certificado de acreditación y escriba el nombre del organismo de acreditación en los comentarios)</t>
  </si>
  <si>
    <t>(ILAC = Cooperación Internacional de Acreditación de Laboratorios)</t>
  </si>
  <si>
    <t>Apellido</t>
  </si>
  <si>
    <t>Dirección de correo electrónico</t>
  </si>
  <si>
    <t>Comentarios</t>
  </si>
  <si>
    <t>S / N</t>
  </si>
  <si>
    <t>Esta sección se completará automáticamente, no ingrese datos</t>
  </si>
  <si>
    <t>Año</t>
  </si>
  <si>
    <t>¿Tiene el laboratorio un sistema funcional de calefacción / aire acondicionado?</t>
  </si>
  <si>
    <t>Describir el servicio de internet en el laboratorio.</t>
  </si>
  <si>
    <t>1: Continuo (las interrupciones del servicio son raras) - 2: Esporádico (las interrupciones del servicio son comunes) - 3: No hay Internet disponible</t>
  </si>
  <si>
    <t>En caso negativo, responda NA hasta la siguiente sección</t>
  </si>
  <si>
    <t>Temperatura ambiente</t>
  </si>
  <si>
    <t>¿Se registran las temperaturas cada día de uso?</t>
  </si>
  <si>
    <t>¿El rango de temperatura aceptable (mínimo y máximo) está claramente definido en la hoja de registro?</t>
  </si>
  <si>
    <t>Congeladores, -20 ° C</t>
  </si>
  <si>
    <t>Congeladores, -60 ° C</t>
  </si>
  <si>
    <t>Congeladores, -80 ° C</t>
  </si>
  <si>
    <t>Baños de agua</t>
  </si>
  <si>
    <t>1: Sí - 2: No se documenta ninguna acción - 3: Las temperaturas no se registran</t>
  </si>
  <si>
    <t>Estándar: los procedimientos deben estar disponibles con instrucciones sobre qué acción (es) deben tomarse cuando las temperaturas están fuera del rango</t>
  </si>
  <si>
    <t>Temperatura</t>
  </si>
  <si>
    <t>Presión</t>
  </si>
  <si>
    <t>Tiempo del ciclo</t>
  </si>
  <si>
    <t>¿Se utiliza el mismo autoclave para la preparación de medios y la esterilización de residuos?</t>
  </si>
  <si>
    <t>DISPONIBILIDAD Y MANTENIMIENTO DEL INSTRUMENTO</t>
  </si>
  <si>
    <t>¿Hay un manual de usuario presente?</t>
  </si>
  <si>
    <t>¿Existe un contrato de servicio?</t>
  </si>
  <si>
    <t>¿El software está actualizado?</t>
  </si>
  <si>
    <t>MARCA:</t>
  </si>
  <si>
    <t>Nombre del paciente</t>
  </si>
  <si>
    <t>Número de identificación del paciente</t>
  </si>
  <si>
    <t>Fecha de nacimiento del paciente</t>
  </si>
  <si>
    <t>Edad del paciente</t>
  </si>
  <si>
    <t>Sexo del paciente</t>
  </si>
  <si>
    <t>Fecha de ingreso del paciente</t>
  </si>
  <si>
    <t>Hora de recogida de la muestra.</t>
  </si>
  <si>
    <t>Cantidad de células epiteliales por campo de baja potencia</t>
  </si>
  <si>
    <t>Cantidad de células bacterianas por campo de alta potencia.</t>
  </si>
  <si>
    <t>Tipo de células bacterianas (cocos gram positivos, bacilos gram negativos, etc.)</t>
  </si>
  <si>
    <t>Tinción de Gram de colonia bacteriana</t>
  </si>
  <si>
    <t>Nombre del organismo</t>
  </si>
  <si>
    <t>(Una "interfaz" es una conexión electrónica que permite que la información fluya automáticamente entre diferentes sistemas informáticos y aplicaciones de software)</t>
  </si>
  <si>
    <t>NA: sin instrumentos automatizados</t>
  </si>
  <si>
    <t>1: los sistemas no están interconectados</t>
  </si>
  <si>
    <t>Fecha de nacimiento o edad del paciente</t>
  </si>
  <si>
    <t>Nombre del médico que ordena la prueba.</t>
  </si>
  <si>
    <t>Nombre o iniciales de la persona que recoge la muestra.</t>
  </si>
  <si>
    <t>Nombre o iniciales de la persona que recibe la muestra.</t>
  </si>
  <si>
    <t>5: Los resultados internos no se registran rutinariamente</t>
  </si>
  <si>
    <t>2: combinación de informes en papel y electrónicos</t>
  </si>
  <si>
    <t>3: sistema totalmente basado en papel</t>
  </si>
  <si>
    <t>4: principalmente escrito a mano en papel</t>
  </si>
  <si>
    <t>1: Diariamente / Continuamente - 2: Otra frecuencia, especificar en comentarios - 3: Nunca - NA: sin base de datos electrónica</t>
  </si>
  <si>
    <t>Otro, por favor describa en los comentarios</t>
  </si>
  <si>
    <t>¿Existe un manual de calidad que cumpla con los estándares ISO? (15189, 17025 o 9001)?</t>
  </si>
  <si>
    <t>1: semanal - 2: mensual - 3: esporádicamente - 4: nunca</t>
  </si>
  <si>
    <t>¿Hay evidencia de que la revisión de CC se realiza con la frecuencia establecida?</t>
  </si>
  <si>
    <t>1: Sí, para todos los resultados de CC - 2: Sí, pero solo para algunos resultados de CC - 3: No</t>
  </si>
  <si>
    <t>¿A quién se le permite modificar resultados de laboratorio erróneos?</t>
  </si>
  <si>
    <t>1: Supervisores y / o personas con permiso de supervisión - 2: Todos los microbiólogos</t>
  </si>
  <si>
    <t>Cultivo respiratorio (no TB)</t>
  </si>
  <si>
    <t>1: una vez al año; 2: dos veces al año; 3: tres veces al año o más; 4: Cero (si es cero, responda la siguiente pregunta, luego pase a la siguiente sección)</t>
  </si>
  <si>
    <t>1: menos de 2 meses; 2: 2 - 6 meses; 3: más de 6 meses; NA: sin EQA</t>
  </si>
  <si>
    <t>5- PREPARACIÓN DE MEDIOS Y CONTROL DE CALIDAD</t>
  </si>
  <si>
    <t>Nombre de los medios</t>
  </si>
  <si>
    <t>Fecha de preparación</t>
  </si>
  <si>
    <t>Número de lote</t>
  </si>
  <si>
    <t>Cantidad hecha</t>
  </si>
  <si>
    <t>Fecha de caducidad</t>
  </si>
  <si>
    <t>Fecha de apertura</t>
  </si>
  <si>
    <t>¿Se usa agua desionizada (DI) o agua destilada para preparar todos los medios?</t>
  </si>
  <si>
    <t>¿La suspensión disuelta se autoclava en un autoclave limpio a 15 psi, 121 ° C, durante 15 minutos?</t>
  </si>
  <si>
    <t>¿Se almacenan las placas dentro de bolsas / mangas para evitar la deshidratación?</t>
  </si>
  <si>
    <t>Conductimetría</t>
  </si>
  <si>
    <t>Esterilidad</t>
  </si>
  <si>
    <t>¿Se verifica la esterilidad de nuevos lotes de medios incubando una porción de placas no inoculadas?</t>
  </si>
  <si>
    <t>¿Se controla la calidad de los medios usando cepas ATCC o derivadas de ATCC?</t>
  </si>
  <si>
    <t>1: Todos - 2: Algunos - 3: Ninguno</t>
  </si>
  <si>
    <t>¿El agar deshidratado Mueller Hinton (dHMA) cumple con las normas ISO 16782 (CLSI M6)? (Bajo contenido de timina / timidina, no suplementado con cationes Mg ++ o Ca ++)</t>
  </si>
  <si>
    <t>¿Se vierten las placas en una superficie nivelada?</t>
  </si>
  <si>
    <t>¿Se almacenan las placas a 2-8 ° C hasta su uso?</t>
  </si>
  <si>
    <t>Pseudomonas aeruginosa 27853 y disco de gentamicina</t>
  </si>
  <si>
    <t>Infusión de 1-cerebro-corazón, 2-peptona suplementada, 3-digestión de caseína de soja (soja tríptica), 4-tioglicolato, 5-tiol, 6-Colombia, 7-brucella, 8-otros, NA</t>
  </si>
  <si>
    <t>¿Se han agregado promotores de crecimiento? (Tales como: gelatina, extracto de levadura, hemina (factor X), NAD (factor Y), piridoxina, ácido para-aminobenzoico, cisteína)</t>
  </si>
  <si>
    <t>En caso afirmativo, describa en los comentarios</t>
  </si>
  <si>
    <t>¿Se añaden resinas o carbón? (para unir antimicrobianos presentes en la sangre del paciente)</t>
  </si>
  <si>
    <t>Inspección visual realizada y documentada</t>
  </si>
  <si>
    <t>6- CONTROL DE CALIDAD - MÉTODOS DE ID</t>
  </si>
  <si>
    <t>1: Sí - 2: Parcial - 3: No</t>
  </si>
  <si>
    <t>Observe los reactivos de tinción de Gram, catalasa, coagulasa, oxidasa e indol en uso por el laboratorio. ¿Están etiquetados con:</t>
  </si>
  <si>
    <t>Nombre del reactivo</t>
  </si>
  <si>
    <t>NO se aplica a los pocillos de reactivos bioquímicos incorporados en sistemas de identificación predefinidos,</t>
  </si>
  <si>
    <t>como Vitek, API, Liofilchem, etc.</t>
  </si>
  <si>
    <t>Se usa control positivo</t>
  </si>
  <si>
    <t>Se usa control negativo</t>
  </si>
  <si>
    <t>Serotipo de Salmonella</t>
  </si>
  <si>
    <t>Siguiendo las instrucciones del fabricante, ¿se utilizan todas las cepas ATCC recomendadas para los kits de identificación?</t>
  </si>
  <si>
    <t>1: se utilizan todas las cepas recomendadas; 2: se utilizan algunas de las cepas recomendadas; 3: No se utiliza ninguna de las cepas de referencia recomendadas; N / A</t>
  </si>
  <si>
    <t>Siguiendo las instrucciones del fabricante, ¿se utilizan todas las cepas ATCC recomendadas para las tarjetas / bandejas de identificación de instrumentos automatizadas?</t>
  </si>
  <si>
    <t>Staph aureus ATCC 25923 / CIP 76.25 (si se usa el estándar CLSI)</t>
  </si>
  <si>
    <t>Staph aureus ATCC 29213 / CIP 103429 (si se utiliza el estándar EUCAST)</t>
  </si>
  <si>
    <t>E. coli ATCC 35218 (TEM-1 positivo)</t>
  </si>
  <si>
    <t>K. pneumo ATCC BAA-1706 (resistente a los carbapenémicos por el método sin carbapenemasas)</t>
  </si>
  <si>
    <t>Si no, responda NA hasta 7.31</t>
  </si>
  <si>
    <t>Pseudomonas aeruginosa ATCC 27853 // CIP 76.110</t>
  </si>
  <si>
    <t>en caso negativo, responda NA hasta el final</t>
  </si>
  <si>
    <t>Cultivo respiratorio</t>
  </si>
  <si>
    <t>Cultivo de líquido cefalorraquídeo</t>
  </si>
  <si>
    <t>Cultivo de fluidos corporales estériles (pleural, pericárdico, peritoneal, sinovial)</t>
  </si>
  <si>
    <t>¿Se rechazan las muestras mal etiquetadas?</t>
  </si>
  <si>
    <t>¿Se rechazan las muestras si no se transportan al laboratorio dentro de los límites de tiempo establecidos?</t>
  </si>
  <si>
    <t>¿Se rechazan las muestras si hay evidencia de que no se mantuvieron en condiciones adecuadas durante y antes del transporte?</t>
  </si>
  <si>
    <t>¿Existe evidencia de que se aplican los criterios de rechazo de muestras (revisar el registro de rechazo)?</t>
  </si>
  <si>
    <t>¿Mantiene el laboratorio indicadores de calidad con respecto al número de muestras rechazadas?</t>
  </si>
  <si>
    <t>Recoger antes de administrar antibióticos al paciente.</t>
  </si>
  <si>
    <t>Preparación antiséptica de la piel y técnica de recogida aséptica.</t>
  </si>
  <si>
    <t>Instrucciones de limpieza antiséptica para mujeres, hombres y bebés.</t>
  </si>
  <si>
    <t>Instrucciones de flujo medio o "captura limpia"</t>
  </si>
  <si>
    <t>Técnica de recogida</t>
  </si>
  <si>
    <t>Volumen min / max</t>
  </si>
  <si>
    <t>Etiquetado adecuado</t>
  </si>
  <si>
    <t>¿Tiene el laboratorio un POE que describa cómo procesar la sangre para el cultivo bacteriano?</t>
  </si>
  <si>
    <t>¿Qué sistemas de incubación de hemocultivos utiliza el laboratorio?</t>
  </si>
  <si>
    <t>2. Agar cromogénico diseñado para muestras de orina.</t>
  </si>
  <si>
    <t>3. Solo agar sangre</t>
  </si>
  <si>
    <t>4. Otro, describa</t>
  </si>
  <si>
    <t>¿Se realizan cultivos cuantitativos (recuento de colonias)?</t>
  </si>
  <si>
    <t>Agar sangre</t>
  </si>
  <si>
    <t>1: siempre - 2: a veces - 3: nunca</t>
  </si>
  <si>
    <t>Organismos de CC definidos, frecuencia de CC y resultados de CC esperados</t>
  </si>
  <si>
    <t>1: Sí - 2: Parcial - 3: No - NA: el laboratorio no utiliza kits bioquímicos rápidos (responda NA hasta el Manual / Métodos convencionales)</t>
  </si>
  <si>
    <t>¿Utiliza el laboratorio los medios de inoculación recomendados por el fabricante?</t>
  </si>
  <si>
    <t>1: sí; 2: parcial; 3: no; NA: no se utilizan métodos automatizados</t>
  </si>
  <si>
    <t>Después de la inoculación de la tarjeta / bandeja, ¿utiliza el laboratorio el inóculo restante para hacer una placa de pureza?</t>
  </si>
  <si>
    <t>¿Es una práctica estándar realizar una tinción de Gram en cada aislamiento de interés antes de realizar cualquier otra prueba?</t>
  </si>
  <si>
    <t>¿Los desecantes cambian de color a medida que aumentan los niveles de humedad (lo que indica la necesidad de reemplazar o recargar)?</t>
  </si>
  <si>
    <t>Al preparar un inóculo utilizando el método de suspensión de colonias, ¿se han utilizado colonias de menos de 18 horas?</t>
  </si>
  <si>
    <t>¿Se utiliza un medio de inoculación estéril apropiado (TSB o solución salina)?</t>
  </si>
  <si>
    <t>¿Se usa un hisopo estéril para inocular la placa?</t>
  </si>
  <si>
    <t>¿Se han movido alguna vez los discos / tiras después de colocarlos en el agar?</t>
  </si>
  <si>
    <t>¿Están los discos espaciados correctamente? (Al menos 24 mm de centro a centro, sin zonas superpuestas, no demasiado cerca del borde, zonas uniformemente circulares)</t>
  </si>
  <si>
    <t>¿Está la placa iluminada adecuadamente con luz reflejada?</t>
  </si>
  <si>
    <t>Por ejemplo http://www.ilexmedical.com/files/ETEST_RG.pdf</t>
  </si>
  <si>
    <t>Responda NA si el laboratorio no usa un instrumento automatizado</t>
  </si>
  <si>
    <t>¿Hay evidencia de tales acciones que se están tomando?</t>
  </si>
  <si>
    <t>1: CLSI - 2: EUCAST - 3: Otro (indique en los comentarios) - 4: Ninguno / mixto</t>
  </si>
  <si>
    <t>Solicite ver la copia impresa más reciente del estándar del laboratorio. ¿Tiene menos de 3 años?</t>
  </si>
  <si>
    <t>Cefalosporinas de primera generación (cefazolina, cefalotina, cefapririna, cefalina)</t>
  </si>
  <si>
    <t>Cefalosporinas de segunda generación (cefuroxima, cefonicida, cefamandol)</t>
  </si>
  <si>
    <t>Cefamicinas (cefoxitina, cefotetano)</t>
  </si>
  <si>
    <t>Aminoglucósidos (gentamicina, tobramicina, amikacina)</t>
  </si>
  <si>
    <t>(Seleccione NA si el antibiótico no está en uso)</t>
  </si>
  <si>
    <t>Enterobacteriaceae y Aztreonam</t>
  </si>
  <si>
    <t>Enterobacteriaceae y Cefotaxima</t>
  </si>
  <si>
    <t>Enterobacteriaceae y Ceftriaxona</t>
  </si>
  <si>
    <t>Enterobacteriaceae y Ceftazidima</t>
  </si>
  <si>
    <t>Enterobacteriaceae y Cefepima</t>
  </si>
  <si>
    <t>Enterobacteriaceae e Imipenem</t>
  </si>
  <si>
    <t>Enterobacteriaceae y Meropenem</t>
  </si>
  <si>
    <t>Enterobacteriaceae y Ertapenem</t>
  </si>
  <si>
    <t>Enterobacteriaceae y Doripenem</t>
  </si>
  <si>
    <t>Acinetobacter e Imipenem</t>
  </si>
  <si>
    <t>Acinetobacter y Meropenem</t>
  </si>
  <si>
    <t>Acinetobacter y Doripenem</t>
  </si>
  <si>
    <t>Pseudomonas y cefepima</t>
  </si>
  <si>
    <t>Pseudomonas y Piperacilina</t>
  </si>
  <si>
    <t>Pseudomonas y Piperacilina-Tazobactam</t>
  </si>
  <si>
    <t>Pseudomonas y clavulanato de ticarcilina</t>
  </si>
  <si>
    <t>Pseudomonas e Imipenem</t>
  </si>
  <si>
    <t>Pseudomonas y Meropenem</t>
  </si>
  <si>
    <t>Pseudomonas y Doripenem</t>
  </si>
  <si>
    <t>Nota: Seleccione NA si el laboratorio NO utiliza los puntos de corte actuales de cefalosporina y aztreonam</t>
  </si>
  <si>
    <t>Si no, responda NA hasta la Sección de Pruebas de Carbapenemasa</t>
  </si>
  <si>
    <t>Prueba de Hodge modificada</t>
  </si>
  <si>
    <t>Agar cromogénico específico para productores de carbapenemasas</t>
  </si>
  <si>
    <t>Otro método, por favor especifique en los comentarios</t>
  </si>
  <si>
    <t>Supervisor de laboratorio</t>
  </si>
  <si>
    <t>Equipo de enfermedades infecciosas</t>
  </si>
  <si>
    <t>Equipo de control de infecciones</t>
  </si>
  <si>
    <t>Si no, responda NA a la siguiente pregunta</t>
  </si>
  <si>
    <t>Responda NA si la vancomicina no se prueba</t>
  </si>
  <si>
    <t>¿Se lee la superficie superior del agar con la cubierta quitada?</t>
  </si>
  <si>
    <t>¿No hay más de 4 discos por placa de 100 mm o 9 discos por placa de 150 mm?</t>
  </si>
  <si>
    <t>Penicilina</t>
  </si>
  <si>
    <t>Amoxicilina</t>
  </si>
  <si>
    <t>Ampicilina</t>
  </si>
  <si>
    <t>Cefotaxima</t>
  </si>
  <si>
    <t>Ceftriaxona</t>
  </si>
  <si>
    <t>Cefuroxima</t>
  </si>
  <si>
    <t>Cefepima</t>
  </si>
  <si>
    <t>Ceftriaxona y / o Cefotaxima</t>
  </si>
  <si>
    <t>Clindamicina</t>
  </si>
  <si>
    <t>Macrólidos (eritromicina, azitromicina, claritromicina)</t>
  </si>
  <si>
    <t>Tetraciclinas (tetraciclina, minociclina, doxiciclina)</t>
  </si>
  <si>
    <t>Fluoroquinolonas (Ciprofloxacina, Levofloxacina, Moxifloxacina)</t>
  </si>
  <si>
    <t>Nitrofurantoína</t>
  </si>
  <si>
    <t>Enterococcus spp.</t>
  </si>
  <si>
    <t>Orina</t>
  </si>
  <si>
    <t>LCR</t>
  </si>
  <si>
    <t>Sangre</t>
  </si>
  <si>
    <t>En caso negativo, responda las siguientes preguntas "NA"</t>
  </si>
  <si>
    <t>¿Tiene el laboratorio un programa de software para producir el antibiograma?</t>
  </si>
  <si>
    <t>Para cada organismo, se muestra el N total probado</t>
  </si>
  <si>
    <t>¿Hay equipos de seguridad estándar disponibles y en uso en el laboratorio?</t>
  </si>
  <si>
    <t>Estación de lavado de manos</t>
  </si>
  <si>
    <t>Estación de lavado de ojos / botella</t>
  </si>
  <si>
    <t>Contenedores de objetos punzantes</t>
  </si>
  <si>
    <t>Kit de derrame</t>
  </si>
  <si>
    <t>Botiquín de primeros auxilios</t>
  </si>
  <si>
    <t>Guantes</t>
  </si>
  <si>
    <t>Gafas de protección</t>
  </si>
  <si>
    <t>Altitude</t>
  </si>
  <si>
    <t>Latitude</t>
  </si>
  <si>
    <t>Longitude</t>
  </si>
  <si>
    <t>Laboratory/Facility Level</t>
  </si>
  <si>
    <t>Number of beds of the Facility</t>
  </si>
  <si>
    <t>Service level of the Facility</t>
  </si>
  <si>
    <t>Primary Laboratory funding sources</t>
  </si>
  <si>
    <t>General information</t>
  </si>
  <si>
    <t>Manual AST in use</t>
  </si>
  <si>
    <t>Autom. AST in use</t>
  </si>
  <si>
    <t>Lab enrolled in the WHO LQSI program?</t>
  </si>
  <si>
    <t>Lab enrolled in the SLIPTA program?</t>
  </si>
  <si>
    <t>Most recent certification awarded?</t>
  </si>
  <si>
    <t>what star level of the latest SLIPTA audit?</t>
  </si>
  <si>
    <t>Overall % score for the 4 phases?</t>
  </si>
  <si>
    <t>Other mentoring program?</t>
  </si>
  <si>
    <t>QMS Mentoring pgm</t>
  </si>
  <si>
    <t>Accreditation/Certification</t>
  </si>
  <si>
    <t>Other such as Gram staining?</t>
  </si>
  <si>
    <t>Accreditation/certification body</t>
  </si>
  <si>
    <t>ID/AST of isolates referred from other labs</t>
  </si>
  <si>
    <t>FLAG #</t>
  </si>
  <si>
    <t>laboratory facility</t>
  </si>
  <si>
    <t>Data management</t>
  </si>
  <si>
    <t>Quality assurance</t>
  </si>
  <si>
    <t>Media QC</t>
  </si>
  <si>
    <t>Specimen collection</t>
  </si>
  <si>
    <t>Expert rules</t>
  </si>
  <si>
    <t>AST panels/policy</t>
  </si>
  <si>
    <t>Biosafety</t>
  </si>
  <si>
    <t>Red Flag</t>
  </si>
  <si>
    <t>Training opportunities</t>
  </si>
  <si>
    <t>System flag</t>
  </si>
  <si>
    <t>Full name</t>
  </si>
  <si>
    <t>Code</t>
  </si>
  <si>
    <t>Media Prep equipment</t>
  </si>
  <si>
    <t>Autom. Instruments</t>
  </si>
  <si>
    <t>TO1</t>
  </si>
  <si>
    <t>TO2</t>
  </si>
  <si>
    <t>TO3</t>
  </si>
  <si>
    <t>TO4</t>
  </si>
  <si>
    <t>TO5</t>
  </si>
  <si>
    <t>TO6</t>
  </si>
  <si>
    <t>TO7</t>
  </si>
  <si>
    <t>TO8</t>
  </si>
  <si>
    <t>TO9</t>
  </si>
  <si>
    <t>TO10</t>
  </si>
  <si>
    <t>FAC</t>
  </si>
  <si>
    <t>DATA</t>
  </si>
  <si>
    <t>MPREP</t>
  </si>
  <si>
    <t>IDQC</t>
  </si>
  <si>
    <t>ASTQC</t>
  </si>
  <si>
    <t>SPEC</t>
  </si>
  <si>
    <t>PROC</t>
  </si>
  <si>
    <t>ID</t>
  </si>
  <si>
    <t>BAST</t>
  </si>
  <si>
    <t>EAST</t>
  </si>
  <si>
    <t>PANE</t>
  </si>
  <si>
    <t>SAFE</t>
  </si>
  <si>
    <t>FAC1</t>
  </si>
  <si>
    <t>FAC2</t>
  </si>
  <si>
    <t>FAC3</t>
  </si>
  <si>
    <t>FAC4</t>
  </si>
  <si>
    <t>FAC5</t>
  </si>
  <si>
    <t>FAC6</t>
  </si>
  <si>
    <t>FAC7</t>
  </si>
  <si>
    <t>FAC8</t>
  </si>
  <si>
    <t>FAC9</t>
  </si>
  <si>
    <t>FAC10</t>
  </si>
  <si>
    <t>FAC11</t>
  </si>
  <si>
    <t>LIS1</t>
  </si>
  <si>
    <t>LIS2</t>
  </si>
  <si>
    <t>LIS3</t>
  </si>
  <si>
    <t>LIS4</t>
  </si>
  <si>
    <t>LIS5</t>
  </si>
  <si>
    <t>LIS6</t>
  </si>
  <si>
    <t>DATA1</t>
  </si>
  <si>
    <t>DATA2</t>
  </si>
  <si>
    <t>DATA3</t>
  </si>
  <si>
    <t>DATA4</t>
  </si>
  <si>
    <t>DATA5</t>
  </si>
  <si>
    <t>DATA6</t>
  </si>
  <si>
    <t>DATA7</t>
  </si>
  <si>
    <t>QA1</t>
  </si>
  <si>
    <t>QA2</t>
  </si>
  <si>
    <t>QA3</t>
  </si>
  <si>
    <t>QA4</t>
  </si>
  <si>
    <t>MPREP1</t>
  </si>
  <si>
    <t>MPREP2</t>
  </si>
  <si>
    <t>MPREP3</t>
  </si>
  <si>
    <t>MPREP4</t>
  </si>
  <si>
    <t>MPREP5</t>
  </si>
  <si>
    <t>MPREP6</t>
  </si>
  <si>
    <t>IDQC1</t>
  </si>
  <si>
    <t>IDQC2</t>
  </si>
  <si>
    <t>IDQC3</t>
  </si>
  <si>
    <t>IDQC4</t>
  </si>
  <si>
    <t>IDQC5</t>
  </si>
  <si>
    <t>IDQC6</t>
  </si>
  <si>
    <t>IDQC7</t>
  </si>
  <si>
    <t>IDQC8</t>
  </si>
  <si>
    <t>ASTQC1</t>
  </si>
  <si>
    <t>ASTQC2</t>
  </si>
  <si>
    <t>ASTQC3</t>
  </si>
  <si>
    <t>ASTQC4</t>
  </si>
  <si>
    <t>ASTQC5</t>
  </si>
  <si>
    <t>SPEC1</t>
  </si>
  <si>
    <t>SPEC2</t>
  </si>
  <si>
    <t>SPEC3</t>
  </si>
  <si>
    <t>SPEC4</t>
  </si>
  <si>
    <t>SPEC5</t>
  </si>
  <si>
    <t>PROC1</t>
  </si>
  <si>
    <t>PROC2</t>
  </si>
  <si>
    <t>PROC3</t>
  </si>
  <si>
    <t>PROC4</t>
  </si>
  <si>
    <t>ID1</t>
  </si>
  <si>
    <t>ID2</t>
  </si>
  <si>
    <t>ID3</t>
  </si>
  <si>
    <t>ID4</t>
  </si>
  <si>
    <t>ID5</t>
  </si>
  <si>
    <t>ID6</t>
  </si>
  <si>
    <t>ID7</t>
  </si>
  <si>
    <t>ID8</t>
  </si>
  <si>
    <t>ID9</t>
  </si>
  <si>
    <t>ID10</t>
  </si>
  <si>
    <t>ID11</t>
  </si>
  <si>
    <t>ID12</t>
  </si>
  <si>
    <t>ID13</t>
  </si>
  <si>
    <t>ID14</t>
  </si>
  <si>
    <t>ID15</t>
  </si>
  <si>
    <t>BAST1</t>
  </si>
  <si>
    <t>BAST2</t>
  </si>
  <si>
    <t>BAST3</t>
  </si>
  <si>
    <t>BAST4</t>
  </si>
  <si>
    <t>BAST5</t>
  </si>
  <si>
    <t>BAST6</t>
  </si>
  <si>
    <t>EAST1</t>
  </si>
  <si>
    <t>EAST2</t>
  </si>
  <si>
    <t>EAST3</t>
  </si>
  <si>
    <t>EAST4</t>
  </si>
  <si>
    <t>EAST5</t>
  </si>
  <si>
    <t>EAST6</t>
  </si>
  <si>
    <t>EAST7</t>
  </si>
  <si>
    <t>EAST8</t>
  </si>
  <si>
    <t>EAST9</t>
  </si>
  <si>
    <t>EAST10</t>
  </si>
  <si>
    <t>PAN1</t>
  </si>
  <si>
    <t>PAN2</t>
  </si>
  <si>
    <t>PAN3</t>
  </si>
  <si>
    <t>SAFE1</t>
  </si>
  <si>
    <t>SAFE2</t>
  </si>
  <si>
    <t>SAFE3</t>
  </si>
  <si>
    <t>SAFE4</t>
  </si>
  <si>
    <t>Name</t>
  </si>
  <si>
    <t>ADD</t>
  </si>
  <si>
    <t>PROV</t>
  </si>
  <si>
    <t>DIS</t>
  </si>
  <si>
    <t>ASS1</t>
  </si>
  <si>
    <t>ASS2</t>
  </si>
  <si>
    <t>ASS3</t>
  </si>
  <si>
    <t>Date</t>
  </si>
  <si>
    <t>Z</t>
  </si>
  <si>
    <t>X</t>
  </si>
  <si>
    <t>Fund</t>
  </si>
  <si>
    <t>type</t>
  </si>
  <si>
    <t>level</t>
  </si>
  <si>
    <t>Slev</t>
  </si>
  <si>
    <t>Beds</t>
  </si>
  <si>
    <t>DD</t>
  </si>
  <si>
    <t>Grad</t>
  </si>
  <si>
    <t>bmicro</t>
  </si>
  <si>
    <t>bmacro</t>
  </si>
  <si>
    <t>AgarD</t>
  </si>
  <si>
    <t>Vit</t>
  </si>
  <si>
    <t>Pho</t>
  </si>
  <si>
    <t>Mic</t>
  </si>
  <si>
    <t>Other</t>
  </si>
  <si>
    <t>Genes/PCR</t>
  </si>
  <si>
    <t>OESBL</t>
  </si>
  <si>
    <t>OCRE</t>
  </si>
  <si>
    <t>OMRSA</t>
  </si>
  <si>
    <t>OVRE</t>
  </si>
  <si>
    <t>OCOLI</t>
  </si>
  <si>
    <t>GESBL</t>
  </si>
  <si>
    <t>GCARBA</t>
  </si>
  <si>
    <t>GMECA</t>
  </si>
  <si>
    <t>GVAN</t>
  </si>
  <si>
    <t>GMRC</t>
  </si>
  <si>
    <t>GOTH</t>
  </si>
  <si>
    <t>OOTH</t>
  </si>
  <si>
    <t>SLIP</t>
  </si>
  <si>
    <t>DSLIP</t>
  </si>
  <si>
    <t>SSLIP</t>
  </si>
  <si>
    <t>LQSI</t>
  </si>
  <si>
    <t>LQSIP</t>
  </si>
  <si>
    <t>OMENT</t>
  </si>
  <si>
    <t>ABLOOD</t>
  </si>
  <si>
    <t>ASTOL</t>
  </si>
  <si>
    <t>AURINE</t>
  </si>
  <si>
    <t>AORGA</t>
  </si>
  <si>
    <t>AAST</t>
  </si>
  <si>
    <t>AOTH</t>
  </si>
  <si>
    <t>BODY</t>
  </si>
  <si>
    <t>WLBLOOD</t>
  </si>
  <si>
    <t>WLURIN</t>
  </si>
  <si>
    <t>WLSTOOL</t>
  </si>
  <si>
    <t>WLRESPI</t>
  </si>
  <si>
    <t>WLWOUND</t>
  </si>
  <si>
    <t>WLCSF</t>
  </si>
  <si>
    <t>WLBF</t>
  </si>
  <si>
    <t>WFGENIT</t>
  </si>
  <si>
    <t>WLANAERO</t>
  </si>
  <si>
    <t>WLYEAST</t>
  </si>
  <si>
    <t>WLMOLD</t>
  </si>
  <si>
    <t>WLMRSA</t>
  </si>
  <si>
    <t>WLVRE</t>
  </si>
  <si>
    <t>WLCRE</t>
  </si>
  <si>
    <t>WLREFER</t>
  </si>
  <si>
    <t>WLOTH</t>
  </si>
  <si>
    <t>GENERAL INDICATOR</t>
  </si>
  <si>
    <t>GI</t>
  </si>
  <si>
    <t>GS</t>
  </si>
  <si>
    <t>BMIC</t>
  </si>
  <si>
    <t>BMAC</t>
  </si>
  <si>
    <t>AGAD</t>
  </si>
  <si>
    <t>ADVMIC</t>
  </si>
  <si>
    <t>ADVOTH</t>
  </si>
  <si>
    <t>PGMIC</t>
  </si>
  <si>
    <t>PGOTH</t>
  </si>
  <si>
    <t>BOTH</t>
  </si>
  <si>
    <t>UGMIC</t>
  </si>
  <si>
    <t>UGOTH</t>
  </si>
  <si>
    <t>HS</t>
  </si>
  <si>
    <t>OTJ</t>
  </si>
  <si>
    <t>SOTH</t>
  </si>
  <si>
    <t>%MED</t>
  </si>
  <si>
    <t>%GRA</t>
  </si>
  <si>
    <t>MCF</t>
  </si>
  <si>
    <t>RULCAL</t>
  </si>
  <si>
    <t>BB</t>
  </si>
  <si>
    <t>CL</t>
  </si>
  <si>
    <t>DENS</t>
  </si>
  <si>
    <t>PIP</t>
  </si>
  <si>
    <t>CENT</t>
  </si>
  <si>
    <t>MICRO</t>
  </si>
  <si>
    <t>THERM</t>
  </si>
  <si>
    <t>CO2</t>
  </si>
  <si>
    <t>CJ</t>
  </si>
  <si>
    <t>INC</t>
  </si>
  <si>
    <t>REF</t>
  </si>
  <si>
    <t>F-20</t>
  </si>
  <si>
    <t>F-60</t>
  </si>
  <si>
    <t>F-80</t>
  </si>
  <si>
    <t>DESS</t>
  </si>
  <si>
    <t>HAO</t>
  </si>
  <si>
    <t>BSCIIA</t>
  </si>
  <si>
    <t>CAUTO</t>
  </si>
  <si>
    <t>DAUTO</t>
  </si>
  <si>
    <t>PH</t>
  </si>
  <si>
    <t>BAL</t>
  </si>
  <si>
    <t>CONDUC</t>
  </si>
  <si>
    <t>WD</t>
  </si>
  <si>
    <t>HPMS</t>
  </si>
  <si>
    <t>WB</t>
  </si>
  <si>
    <t>BCI</t>
  </si>
  <si>
    <t>ISAST</t>
  </si>
  <si>
    <t>DDR</t>
  </si>
  <si>
    <t>MT</t>
  </si>
  <si>
    <t>PCRAST</t>
  </si>
  <si>
    <t>RF</t>
  </si>
  <si>
    <t>TO</t>
  </si>
  <si>
    <t>SF</t>
  </si>
  <si>
    <t>1- Facility questions</t>
  </si>
  <si>
    <t>2- LIS questions</t>
  </si>
  <si>
    <t>5- Media questions</t>
  </si>
  <si>
    <t>6-ID_Q</t>
  </si>
  <si>
    <t>9-Proc-Q</t>
  </si>
  <si>
    <t>10-Identification questions</t>
  </si>
  <si>
    <t>11- Basic AST questions</t>
  </si>
  <si>
    <t>12-AST expert rules questions</t>
  </si>
  <si>
    <t>13-ASTP Q</t>
  </si>
  <si>
    <t>Q1.1</t>
  </si>
  <si>
    <t>Q1.2</t>
  </si>
  <si>
    <t>Q1.3</t>
  </si>
  <si>
    <t>Q1.4</t>
  </si>
  <si>
    <t>Q1.5</t>
  </si>
  <si>
    <t>Q1.6</t>
  </si>
  <si>
    <t>Q1.7</t>
  </si>
  <si>
    <t>Q1.8</t>
  </si>
  <si>
    <t>Q1.9</t>
  </si>
  <si>
    <t>Q1.10</t>
  </si>
  <si>
    <t>Q1.11</t>
  </si>
  <si>
    <t>Q1.12</t>
  </si>
  <si>
    <t>Q1.13</t>
  </si>
  <si>
    <t>Q1.14</t>
  </si>
  <si>
    <t>Q1.15</t>
  </si>
  <si>
    <t>Q1.16</t>
  </si>
  <si>
    <t>Q1.17</t>
  </si>
  <si>
    <t>Q1.18</t>
  </si>
  <si>
    <t>Q1.19</t>
  </si>
  <si>
    <t>Q1.20</t>
  </si>
  <si>
    <t>Q1.21</t>
  </si>
  <si>
    <t>Q2.1</t>
  </si>
  <si>
    <t>Q2.2</t>
  </si>
  <si>
    <t>Q2.3</t>
  </si>
  <si>
    <t>Q2.4</t>
  </si>
  <si>
    <t>Q2.5</t>
  </si>
  <si>
    <t>Q2.6</t>
  </si>
  <si>
    <t>Q2.7</t>
  </si>
  <si>
    <t>Q2.8</t>
  </si>
  <si>
    <t>Q2.9</t>
  </si>
  <si>
    <t>Q2.10</t>
  </si>
  <si>
    <t>Q2.11</t>
  </si>
  <si>
    <t>Q2.12</t>
  </si>
  <si>
    <t>Q2.13</t>
  </si>
  <si>
    <t>Q2.14</t>
  </si>
  <si>
    <t>Q2.15</t>
  </si>
  <si>
    <t>Q2.16</t>
  </si>
  <si>
    <t>Q2.17</t>
  </si>
  <si>
    <t>Q2.18</t>
  </si>
  <si>
    <t>Q2.19</t>
  </si>
  <si>
    <t>Q2.20</t>
  </si>
  <si>
    <t>Q2.21</t>
  </si>
  <si>
    <t>Q2.22</t>
  </si>
  <si>
    <t>Q2.23</t>
  </si>
  <si>
    <t>Q2.24</t>
  </si>
  <si>
    <t>Q2.25</t>
  </si>
  <si>
    <t>Q2.26</t>
  </si>
  <si>
    <t>Q2.27</t>
  </si>
  <si>
    <t>Q2.28</t>
  </si>
  <si>
    <t>Q2.29</t>
  </si>
  <si>
    <t>Q2.30</t>
  </si>
  <si>
    <t>Q2.31</t>
  </si>
  <si>
    <t>Q2.32</t>
  </si>
  <si>
    <t>Q2.33</t>
  </si>
  <si>
    <t>Q2.34</t>
  </si>
  <si>
    <t>Q2.35</t>
  </si>
  <si>
    <t>Q2.36</t>
  </si>
  <si>
    <t>Q2.37</t>
  </si>
  <si>
    <t>Q2.38</t>
  </si>
  <si>
    <t>Q2.39</t>
  </si>
  <si>
    <t>Q2.40</t>
  </si>
  <si>
    <t>Q2.41</t>
  </si>
  <si>
    <t>Q2.42</t>
  </si>
  <si>
    <t>Q2.43</t>
  </si>
  <si>
    <t>Q2.44</t>
  </si>
  <si>
    <t>Q2.45</t>
  </si>
  <si>
    <t>Q5.1</t>
  </si>
  <si>
    <t>Q5.2</t>
  </si>
  <si>
    <t>Q5.3</t>
  </si>
  <si>
    <t>Q5.4</t>
  </si>
  <si>
    <t>Q5.5</t>
  </si>
  <si>
    <t>Q5.6</t>
  </si>
  <si>
    <t>Q5.7</t>
  </si>
  <si>
    <t>Q5.8</t>
  </si>
  <si>
    <t>Q5.9</t>
  </si>
  <si>
    <t>Q5.10</t>
  </si>
  <si>
    <t>Q5.11</t>
  </si>
  <si>
    <t>Q5.12</t>
  </si>
  <si>
    <t>Q5.13</t>
  </si>
  <si>
    <t>Q6.1</t>
  </si>
  <si>
    <t>Q6.2</t>
  </si>
  <si>
    <t>Q9.1</t>
  </si>
  <si>
    <t>Q10.1</t>
  </si>
  <si>
    <t>Q10.2</t>
  </si>
  <si>
    <t>Q10.3</t>
  </si>
  <si>
    <t>Q10.4</t>
  </si>
  <si>
    <t>Q10.5</t>
  </si>
  <si>
    <t>Q10.6</t>
  </si>
  <si>
    <t>Q10.7</t>
  </si>
  <si>
    <t>Q10.8</t>
  </si>
  <si>
    <t>Q10.9</t>
  </si>
  <si>
    <t>Q10.10</t>
  </si>
  <si>
    <t>Q10.11</t>
  </si>
  <si>
    <t>Q10.12</t>
  </si>
  <si>
    <t>Q10.13</t>
  </si>
  <si>
    <t>Q10.14</t>
  </si>
  <si>
    <t>Q10.15</t>
  </si>
  <si>
    <t>Q10.16</t>
  </si>
  <si>
    <t>Q10.17</t>
  </si>
  <si>
    <t>Q10.18</t>
  </si>
  <si>
    <t>Q10.19</t>
  </si>
  <si>
    <t>Q10.20</t>
  </si>
  <si>
    <t>Q10.21</t>
  </si>
  <si>
    <t>Q10.22</t>
  </si>
  <si>
    <t>Q10.23</t>
  </si>
  <si>
    <t>Q10.24</t>
  </si>
  <si>
    <t>Q10.25</t>
  </si>
  <si>
    <t>Q10.26</t>
  </si>
  <si>
    <t>Q10.27</t>
  </si>
  <si>
    <t>Q10.28</t>
  </si>
  <si>
    <t>Q10.29</t>
  </si>
  <si>
    <t>Q10.30</t>
  </si>
  <si>
    <t>Q10.31</t>
  </si>
  <si>
    <t>Q10.32</t>
  </si>
  <si>
    <t>Q10.33</t>
  </si>
  <si>
    <t>Q10.34</t>
  </si>
  <si>
    <t>Q10.35</t>
  </si>
  <si>
    <t>Q11.1</t>
  </si>
  <si>
    <t>Q11.2</t>
  </si>
  <si>
    <t>Q11.3</t>
  </si>
  <si>
    <t>Q11.4</t>
  </si>
  <si>
    <t>Q11.5</t>
  </si>
  <si>
    <t>Q11.6</t>
  </si>
  <si>
    <t>Q11.7</t>
  </si>
  <si>
    <t>Q11.8</t>
  </si>
  <si>
    <t>Q11.9</t>
  </si>
  <si>
    <t>Q11.10</t>
  </si>
  <si>
    <t>Q11.11</t>
  </si>
  <si>
    <t>Q11.12</t>
  </si>
  <si>
    <t>Q11.13</t>
  </si>
  <si>
    <t>Q12.1</t>
  </si>
  <si>
    <t>Q12.2</t>
  </si>
  <si>
    <t>Q12.3</t>
  </si>
  <si>
    <t>Q12.4</t>
  </si>
  <si>
    <t>Q12.5</t>
  </si>
  <si>
    <t>Q12.6</t>
  </si>
  <si>
    <t>Q12.7</t>
  </si>
  <si>
    <t>Q12.8</t>
  </si>
  <si>
    <t>Q12.9</t>
  </si>
  <si>
    <t>Q12.10</t>
  </si>
  <si>
    <t>Q12.11</t>
  </si>
  <si>
    <t>Q12.12</t>
  </si>
  <si>
    <t>Q12.13</t>
  </si>
  <si>
    <t>Q12.14</t>
  </si>
  <si>
    <t>Q12.15</t>
  </si>
  <si>
    <t>Q12.16</t>
  </si>
  <si>
    <t>Q12.17</t>
  </si>
  <si>
    <t>Q12.18</t>
  </si>
  <si>
    <t>Q12.19</t>
  </si>
  <si>
    <t>Q12.20</t>
  </si>
  <si>
    <t>Q12.21</t>
  </si>
  <si>
    <t>Q12.22</t>
  </si>
  <si>
    <t>Q12.23</t>
  </si>
  <si>
    <t>Q12.24</t>
  </si>
  <si>
    <t>Q12.25</t>
  </si>
  <si>
    <t>Q12.26</t>
  </si>
  <si>
    <t>Q12.27</t>
  </si>
  <si>
    <t>Q12.28</t>
  </si>
  <si>
    <t>Q12.29</t>
  </si>
  <si>
    <t>Q12.30</t>
  </si>
  <si>
    <t>Q12.31</t>
  </si>
  <si>
    <t>Q12.32</t>
  </si>
  <si>
    <t>Q13.1</t>
  </si>
  <si>
    <t>Q13.2</t>
  </si>
  <si>
    <t>Resistencia a los Antibióticos</t>
  </si>
  <si>
    <t>Capacidad para Detectar</t>
  </si>
  <si>
    <t>Tablas para usar en el Módulo de Reglas de Experto para PSA, preguntas 12.1 - 12.25</t>
  </si>
  <si>
    <t>Figura para usar en el módulo de CC de las PSA, preguntas 7.7 - 7.11</t>
  </si>
  <si>
    <t>Figura para usar en el Módulo de "Instalaciones", pregunta 1.13</t>
  </si>
  <si>
    <t>Estándares de McFarland frente a una tarjeta Wickerham</t>
  </si>
  <si>
    <t>Evaluación de las Capacidad del Laboratorio para detectar Resistencia a los Antibióticos</t>
  </si>
  <si>
    <t>Actualizado en agosto de 2019 - Adaptación en Excel realizada por IQLS, Agosto de 2019</t>
  </si>
  <si>
    <t xml:space="preserve">LISTADO DE PRUEBAS DEL LABORATORIO Y CARGA DE TRABAJO ANUAL DE CULTIVOS </t>
  </si>
  <si>
    <t>Urocultivos</t>
  </si>
  <si>
    <t>Coprocultivos</t>
  </si>
  <si>
    <t>Cultivos de heridas</t>
  </si>
  <si>
    <t>Cultivos genitales</t>
  </si>
  <si>
    <t>Cultivos de anaerobios</t>
  </si>
  <si>
    <t>Cultivos de hongos (levadura)</t>
  </si>
  <si>
    <t>Cultivos de hongos (moho)</t>
  </si>
  <si>
    <t>Búsqueda de SARM (narinas, axilas, ingles)</t>
  </si>
  <si>
    <t>Búsqueda de ERV (hisopo rectal)</t>
  </si>
  <si>
    <t>Búsqueda de ERC (hisopo rectal)</t>
  </si>
  <si>
    <t>Identificación y /o PSA de aislados enviados por otros laboratorios</t>
  </si>
  <si>
    <t>Otras cultivos de importancia local</t>
  </si>
  <si>
    <t>CARGA DE TRABAJO ANUAL DE LAS PSA</t>
  </si>
  <si>
    <t>Instrumento automatizado de PSA</t>
  </si>
  <si>
    <t>Difusión con discos</t>
  </si>
  <si>
    <t>Tira de gradiente (Ej., Etest / Liofilchem)</t>
  </si>
  <si>
    <t>Microdilución en caldo (placa de 96 pocillos)</t>
  </si>
  <si>
    <t>Macrodilución en caldo (método en tubo)</t>
  </si>
  <si>
    <t>Título de Medicina especialidad Microbiología/Análisis Clínicos (PhD, MD)</t>
  </si>
  <si>
    <t>Título de Medicina, otra especialidad (PhD, MD)</t>
  </si>
  <si>
    <t>Máster/postgrado Universitario en Microbiología o Análisis Clínicos</t>
  </si>
  <si>
    <t>Máster/postgrado Universitario, otra especialidad</t>
  </si>
  <si>
    <t>Grado/Licenciatura en Microbiología o Análisis Clínicos</t>
  </si>
  <si>
    <t>Grado/Licenciatura, otra especialidad</t>
  </si>
  <si>
    <t>Certificado / Diploma de pregrado en Microbiología o Análisis Clínicos</t>
  </si>
  <si>
    <t>Certificado / Diploma de pregrado, otra especialización</t>
  </si>
  <si>
    <t>Diploma de secundaria /bachillerato</t>
  </si>
  <si>
    <t>Solo experiencia profesional</t>
  </si>
  <si>
    <t>Proporción de personal con formación en Medicina especialidad Microbiología o Análisis Clínicos</t>
  </si>
  <si>
    <t>Proporción de personal con grado/licenciatura o superior</t>
  </si>
  <si>
    <t>NÚMERO DE ALERTAS</t>
  </si>
  <si>
    <t>Oportunidades de formación</t>
  </si>
  <si>
    <t>Alertas del sistema</t>
  </si>
  <si>
    <t>Puntación de la sección / Mapa de calor (heatmap) del desempeño</t>
  </si>
  <si>
    <t xml:space="preserve">INSTALACIONES </t>
  </si>
  <si>
    <t>SISTEMA DE INFORMACIÓN DE LABORATORIO (Excluido de la puntuación total)</t>
  </si>
  <si>
    <t>GARANTÍA DE CALIDAD</t>
  </si>
  <si>
    <t>CC DE LA ID</t>
  </si>
  <si>
    <t>CC DE PSA</t>
  </si>
  <si>
    <t>PROCESAMIENTO</t>
  </si>
  <si>
    <t>ASPECTOS BÁSICOS DE PSA</t>
  </si>
  <si>
    <t>REGLAS DE EXPERTO PARA PSA</t>
  </si>
  <si>
    <t>POLÍTICAS Y ANÁLISIS DE PANELES DE PSA</t>
  </si>
  <si>
    <t>SEGURIDAD</t>
  </si>
  <si>
    <t>1- INSTALACIONES</t>
  </si>
  <si>
    <t>INSTALACIONES DEL LABORATORIO</t>
  </si>
  <si>
    <t>DISPONIBILIDAD DE EQUIPAMIENTO BÁSICO</t>
  </si>
  <si>
    <t>DISPONIBILIDAD DE EQUIPAMIENTO PARA LA PREPARACIÓN DE MEDIOS</t>
  </si>
  <si>
    <t>REGISTROS DE CALIBRACIÓN DEL EQUIPAMIENTO</t>
  </si>
  <si>
    <t>TERMÓMETROS</t>
  </si>
  <si>
    <t>VIGILANCIA DE TEMPERATURA Y ATMÓSFERA</t>
  </si>
  <si>
    <t>GESTIÓN DEL AUTOCLAVE</t>
  </si>
  <si>
    <t>INVENTARIOS Y RUPTURAS DE STOCK</t>
  </si>
  <si>
    <t>CAMPOS PARA DATOS DEMOGRÁFICOS</t>
  </si>
  <si>
    <t>CAMPOS PARA DATOS DE MUESTRAS</t>
  </si>
  <si>
    <t>CAMPOS PARA DATOS DE LAS PSA</t>
  </si>
  <si>
    <t>CAPACIDADES DE NOTIFICACIÓN Y DE TRANSFERENCIA DE DATOS</t>
  </si>
  <si>
    <t>RECEPCIÓN DE ENVÍOS</t>
  </si>
  <si>
    <t>OBSERVACIONES DEL CULTIVO</t>
  </si>
  <si>
    <t>NOTIFICACIÓN DE RESULTADOS DE PSA</t>
  </si>
  <si>
    <t>SEGURIDAD Y COPIA DE SEGURIDAD DE DATOS</t>
  </si>
  <si>
    <t>TRANSFERENCIA DE DATOS DE RAM</t>
  </si>
  <si>
    <t>EDUCACIÓN / FORMACIÓN / COMPETENCIA DEL PERSONAL DE LABORATORIO</t>
  </si>
  <si>
    <t>RESOLUCIÓN DE PROBLEMAS Y ANÁLISIS DE CAUSA-RAÍZ</t>
  </si>
  <si>
    <t>EVALUACIÓN EXTERNA DE CALIDAD (EQA)</t>
  </si>
  <si>
    <t>POEs DE PREPARACIÓN DE MEDIOS</t>
  </si>
  <si>
    <t>CC DE MEDIOS RUTINARIOS</t>
  </si>
  <si>
    <t xml:space="preserve">PREPARACIÓN Y CC DE MEDIOS MULLER HINTON </t>
  </si>
  <si>
    <t xml:space="preserve">PREPARACIÓN Y CC DE FRASCOS DE HEMOCULTIVOS </t>
  </si>
  <si>
    <t>CC DE TINCIÓN DE GRAM y ETIQUETADO Y ALMACENAMIENTO DE REACTIVOS</t>
  </si>
  <si>
    <t>CC DE MÉTODOS BIOQUÍMICOS INDIVIDUALES</t>
  </si>
  <si>
    <t>El CC se realiza en cada nuevo lote/número de lote</t>
  </si>
  <si>
    <t>El CC se realiza usando cepas ATCC o derivadas de ATCC</t>
  </si>
  <si>
    <t>CC DE PRUEBAS SEROLÓGICAS PARA PATÓGENOS ENTÉRICOS</t>
  </si>
  <si>
    <t>CC DE KITS COMERCIALES DE IDENTIFICACIÓN Y SISTEMAS DE IDENTIFICACIÓN AUTOMATIZADA</t>
  </si>
  <si>
    <t>7- CONTROL DE CALIDAD - PSA</t>
  </si>
  <si>
    <t>CEPAS DE REFERENCIA PARA PSA DE RUTINA</t>
  </si>
  <si>
    <t>CEPAS DE REFERENCIA PARA PSA ESPECIALES</t>
  </si>
  <si>
    <t>CC DE LAS PSA DE DIFUSIÓN CON DISCOS</t>
  </si>
  <si>
    <t>CC DE LAS PSA CON TIRAS DE GRADIENTE</t>
  </si>
  <si>
    <t>CC DE SISTEMAS AUTOMATIZADOS DE PSA</t>
  </si>
  <si>
    <t>RECOGIDA Y TRANSPORTE DE MUESTRAS DE HECES</t>
  </si>
  <si>
    <t>PROCESAMIENTO DE HEMOCULTIVOS</t>
  </si>
  <si>
    <t>SISTEMAS MANUALES DE HEMOCULTIVOS</t>
  </si>
  <si>
    <t>UROCULTIVO</t>
  </si>
  <si>
    <t>COPROCULTIVOS para Salmonella y Shigella</t>
  </si>
  <si>
    <t>10- POEs y MÉTODOS DE IDENTIFICACIÓN</t>
  </si>
  <si>
    <t>MÉTODOS CONVENCIONALES DE IDENTIFICACIÓN - RESUMEN DE PUNTUACIÓN DE POEs</t>
  </si>
  <si>
    <t>Completamente implementado*, POE actualizado</t>
  </si>
  <si>
    <t>el POE está fácilmente disponible ** para el personal del laboratorio</t>
  </si>
  <si>
    <t>el POE define organismos de CC, frecuencia y resultados esperados</t>
  </si>
  <si>
    <t>el POE proporciona instrucciones paso a paso para realizar la prueba.</t>
  </si>
  <si>
    <t>el POE proporciona instrucciones paso a paso para la interpretación de las pruebas.</t>
  </si>
  <si>
    <t xml:space="preserve">STAPHYLOCOCCUS AUREUS, MÉTODOS CLAVE DE IDENTIFICACIÓN </t>
  </si>
  <si>
    <t xml:space="preserve">STREPTOCOCCUS PNEUMONIAE, MÉTODOS CONVENCIONALES DE IDENTIFICACIÓN </t>
  </si>
  <si>
    <t>ENTEROBACTERIACEAE, MÉTODOS CONVENCIONALES DE IDENTIFICACIÓN</t>
  </si>
  <si>
    <t>SEROLOGÍA DE SHIGELLA / SALMONELLA</t>
  </si>
  <si>
    <t>ACINETOBACTER SPP, MÉTODOS CONVENCIONALES DE IDENTIFICACIÓN</t>
  </si>
  <si>
    <t>MÉTODOS DE IDENTIFICACIÓN BASADOS EN KIT</t>
  </si>
  <si>
    <t>ALGORITMOS DE IDENTIFICACIÓN</t>
  </si>
  <si>
    <t>11- ASPECTOS BÁSICOS DE PSA</t>
  </si>
  <si>
    <t>MANTENIMIENTO DE DISCOS CON ANTIBIÓTICO Y TIRAS DE GRADIENTE</t>
  </si>
  <si>
    <t>PREPARACIÓN DEL INÓCULO</t>
  </si>
  <si>
    <t>LECTURA DE RESULTADOS DE PSA</t>
  </si>
  <si>
    <t>INTERPRETACIÓN DE RESULTADOS</t>
  </si>
  <si>
    <t>ESTÁNDARES DE LOS PUNTOS DE CORTE</t>
  </si>
  <si>
    <t>12- Reglas de experto para PSA</t>
  </si>
  <si>
    <t>REGLAS DE EXPERTO PARA SALMONELLA</t>
  </si>
  <si>
    <t>GRAM NEGATIVOS Y PUNTOS DE CORTE DE BETALACTÁMICOS</t>
  </si>
  <si>
    <t>PRUEBAS FENOTÍPICAS PARA LA DETECCIÓN DE BLEE</t>
  </si>
  <si>
    <t>PRUEBAS FENOTÍPICAS PARA LA DETECCIÓN DE CARBAPENEMASAS</t>
  </si>
  <si>
    <t>PRUEBAS DE SENSIBILIDAD A COLISTINA</t>
  </si>
  <si>
    <t>REGLAS DE EXPERTO PARA STAPH AUREUS</t>
  </si>
  <si>
    <t>CONSIDERACIONES GENERALES PARA STREP PNEUMONIAE</t>
  </si>
  <si>
    <t>REGLAS DE EXPERTO PARA STREP PNEUMONIAE</t>
  </si>
  <si>
    <t>PRUEBAS PARA LA DETECCIÓN DE RESISTENCIA INDUCIBLE A CLINDAMICINA</t>
  </si>
  <si>
    <t>REGLAS DE EXPERTO PARA EL LÍQUIDO CEFALORRAQUÍDEO</t>
  </si>
  <si>
    <t>13- POLÍTICAS Y ANÁLISIS DE PANELES DE PSA</t>
  </si>
  <si>
    <t>PANELES DE PSA</t>
  </si>
  <si>
    <t>INFORME ACUMULADO DE ANTIBIOGRAMA</t>
  </si>
  <si>
    <t>POLÍTICAS DE PANEL DE PSA</t>
  </si>
  <si>
    <t>ANEXO DE SEGURIDAD</t>
  </si>
  <si>
    <t>COMPORTAMIENTOS DE BIOSEGURIDAD</t>
  </si>
  <si>
    <t>Plasma-coagulasa</t>
  </si>
  <si>
    <t>Aglutinación de látex para estafilococos</t>
  </si>
  <si>
    <t>Medio CHROMagar para la identificación de estafilococos</t>
  </si>
  <si>
    <t>Pirrolidonilarilamidasa  (PYR)</t>
  </si>
  <si>
    <t>Disco de  Optoquina ("P")</t>
  </si>
  <si>
    <t>Solubilidad en bilis (desoxicolato)</t>
  </si>
  <si>
    <t>Aglutinación de látex para Strep. pneumo</t>
  </si>
  <si>
    <t>Rojo de metilo</t>
  </si>
  <si>
    <t>Agar Hierro-Triple-Azúcar o agar de Hierro de Kligler</t>
  </si>
  <si>
    <t>Agar Lisina Hierro (LIA) o Lisina descarboxilasa (LDC)</t>
  </si>
  <si>
    <t>Prueba de oxidación-fermentación (OF) de la glucosa o dextrosa</t>
  </si>
  <si>
    <t>Reducción de nitratos</t>
  </si>
  <si>
    <t>Hidrólisis de la gelatina</t>
  </si>
  <si>
    <t>Crecimiento a 42°C</t>
  </si>
  <si>
    <t>Serología de Shigella</t>
  </si>
  <si>
    <t>Resumen de equipamiento disponible</t>
  </si>
  <si>
    <t>Equipamiento general</t>
  </si>
  <si>
    <t>Estándares de turbidez de McFarland con valores de concentración final conocidos, incluido el de 0.5, no caducados</t>
  </si>
  <si>
    <t>Regla o pie de rey con marcas milimétricas</t>
  </si>
  <si>
    <t>Mecheros Bunsen o microincineradores</t>
  </si>
  <si>
    <t>Asas de siembra calibradas de 1uL o 10uL (para sembrar en placa cultivos de orina)</t>
  </si>
  <si>
    <t>Densitómetro óptico / turbidímetro (para determinar la turbidez de McFarland)</t>
  </si>
  <si>
    <t>Pipetas de microlitros (Ej., Eppendorf)</t>
  </si>
  <si>
    <t>Centrífuga (no utilizada para cultivos de TB)</t>
  </si>
  <si>
    <t>Estufas de CO2</t>
  </si>
  <si>
    <t>Estufa a temperatura ambiente (sin CO2)</t>
  </si>
  <si>
    <t>Nevera (2-8°C)</t>
  </si>
  <si>
    <t>Congelador no frost, -20 ° C</t>
  </si>
  <si>
    <t>Congelador no frost, -60 ° C</t>
  </si>
  <si>
    <t>Congelador no frost, -80 ° C</t>
  </si>
  <si>
    <t>Desecantes recargables (para el almacenamiento de cartuchos abiertos de discos y tiras con antibióticos)</t>
  </si>
  <si>
    <t>Estufa (para secar desecantes saturados)</t>
  </si>
  <si>
    <t>Cabina de seguridad biológica clase IIA</t>
  </si>
  <si>
    <t>Equipamiento para la preparación de medios</t>
  </si>
  <si>
    <t>pH-metro</t>
  </si>
  <si>
    <t>Balanza de peso</t>
  </si>
  <si>
    <t>Destilador / equipo de ósmosis inversa</t>
  </si>
  <si>
    <t>Agitador magnético con placa calefactora (para mezclar medios en polvo)</t>
  </si>
  <si>
    <t>Instrumento para hemocultivos</t>
  </si>
  <si>
    <t>Instrumento para identificación bacteriana y PSA (Ej., Vitek, Phoenix, Microscan)</t>
  </si>
  <si>
    <t>Instrumento de lectura de pruebas de difusión con discos (Ej., SIRSCAN, BIOMIC V3, ADAGIO, etc.)</t>
  </si>
  <si>
    <t>Instrumento MALDI para la identificación de organismos</t>
  </si>
  <si>
    <t>Instrumento de PCR para la detección de genes de resistencia a antibióticos</t>
  </si>
  <si>
    <t>Alertas</t>
  </si>
  <si>
    <t>Las Alertas Rojas representan prácticas que pueden poner en riesgo a los pacientes o al personal y deben corregirse de inmediato</t>
  </si>
  <si>
    <t>Las oportunidades de formación resaltan áreas en las que frecuentemente falta suficiente formación</t>
  </si>
  <si>
    <t>Las Alertas del Sistema resaltan problemas con el Sistema Hospitalario o con los Sistemas Nacionales. El responsable del laboratorio necesita comunicarse con el hospital o el responsable nacional para obtener asistencia para cambiarlo</t>
  </si>
  <si>
    <t>Alertas Rojas</t>
  </si>
  <si>
    <t>Alerta del Sistema</t>
  </si>
  <si>
    <t>Número total de Alertas Rojas</t>
  </si>
  <si>
    <t>Número total de oportunidades de formación</t>
  </si>
  <si>
    <t>Número total de Alertas del Sistema</t>
  </si>
  <si>
    <t>DEMOGRAFÍA DEL LABORATORIO</t>
  </si>
  <si>
    <t>Posición GPS del laboratorio (utilizada para la representación GIS de indicadores). UTILICE SOLO COORDENADAS DECIMALES CON SIGNO + O - PERO NO UTILICE COORDENADAS SEXAGESIMALES (GRADO MINUTO Y SEGUNDOS)</t>
  </si>
  <si>
    <t>Información de contacto del responsable más relevante del laboratorio de bacteriología; Ej., Director, Gerente, Supervisor, Jefe de Sección, Responsable de Calidad</t>
  </si>
  <si>
    <t>Responsable del Laboratorio de Microbiología</t>
  </si>
  <si>
    <t>Responsable técnico</t>
  </si>
  <si>
    <t>Científico de laboratorio</t>
  </si>
  <si>
    <t>Responsable del Laboratorio de cultivos</t>
  </si>
  <si>
    <t>Fuentes primarias de financiación del Laboratorio / Centro</t>
  </si>
  <si>
    <t>3. ONG / Iglesia / Donantes</t>
  </si>
  <si>
    <t>4. Otra</t>
  </si>
  <si>
    <t>Afiliación primaria del Laboratorio</t>
  </si>
  <si>
    <t>1. Hospital: Centro Médico Universitario u Hospital Universitario</t>
  </si>
  <si>
    <t>2. Hospital: Militar</t>
  </si>
  <si>
    <t>3. Hospital: (no académico ni militar)</t>
  </si>
  <si>
    <t>4. Clínica (principalmente ambulatoria)</t>
  </si>
  <si>
    <t>5. Laboratorio de referencia dentro de un Instituto de Salud Pública</t>
  </si>
  <si>
    <t>6. Laboratorio de referencia no afiliado a un centro de salud o instituto de salud pública</t>
  </si>
  <si>
    <t>7. Otra, Ej., Laboratorio de investigación</t>
  </si>
  <si>
    <t>Nivel del Laboratorio / Centro (si está financiado principalmente por el gobierno)</t>
  </si>
  <si>
    <t>1. Nacional</t>
  </si>
  <si>
    <t>Nivel de servicio del Hospital / Centro sanitario</t>
  </si>
  <si>
    <t>1. Primario</t>
  </si>
  <si>
    <t>2. Secundario</t>
  </si>
  <si>
    <t>Número de camas del Hospital / Centro sanitario</t>
  </si>
  <si>
    <t>Nota: todas las preguntas se refieren solo a muestras clínicas de pacientes, NO a muestras ambientales o de investigación</t>
  </si>
  <si>
    <t>LISTADO DE PRUEBAS DEL LABORATORIO y CARGA DE TRABAJO</t>
  </si>
  <si>
    <t>En la columna #/año, introduzca el número total de cultivos realizados el año pasado, tanto positivos como negativos.</t>
  </si>
  <si>
    <t>Coprocultivos (todos los patógenos entéricos bacterianos)</t>
  </si>
  <si>
    <t>Indique si el laboratorio realiza un coprocultivo para los siguientes patógenos entéricos. No introduzca el número de cultivos.</t>
  </si>
  <si>
    <t>Salmonella y/o Shigella</t>
  </si>
  <si>
    <t>E. coli enterohemorrágico / enterotoxigénico (Ej., O157: H7)</t>
  </si>
  <si>
    <t>Cultivos  de anaerobios</t>
  </si>
  <si>
    <t>Búsqueda de ERV para control de infecciones (Ej., hisopo rectal)</t>
  </si>
  <si>
    <t>Búsqueda de ERC (Ej., hisopo rectal)</t>
  </si>
  <si>
    <t>Identificación y/o PSA en aislados enviados por otros laboratorios.</t>
  </si>
  <si>
    <t>Otros cultivos de importancia local (oportunidad de personalizar introduciendo comentarios)</t>
  </si>
  <si>
    <t>MÉTODOS PSA/RAM Y CARGA DE TRABAJO</t>
  </si>
  <si>
    <t>¿Qué métodos manuales de PSA están en uso?</t>
  </si>
  <si>
    <t>En la columna #/año, introduzca el número aproximado de organismos analizados con cada método, no el número de antibióticos analizados.</t>
  </si>
  <si>
    <t>Tiras de gradiente (Ej., Etest / Liofilchem)</t>
  </si>
  <si>
    <t>¿Qué métodos automatizados de PSA están en uso?</t>
  </si>
  <si>
    <t>¿Utiliza el laboratorio CHROMagar para detectar organismos resistentes a los antibióticos?</t>
  </si>
  <si>
    <t>En la columna #/año, introduzca la cantidad aproximada de organismos analizados con cada método</t>
  </si>
  <si>
    <t>ERC/Carbapenemasas</t>
  </si>
  <si>
    <t>EDUCACIÓN / FORMACIÓN DEL PERSONAL DE LABORATORIO</t>
  </si>
  <si>
    <t>Indique el número de empleados del laboratorio de bacteriología (abarcando desde responsables a técnicos) que hay en cada una de las siguientes categorías de nivel de formación:.</t>
  </si>
  <si>
    <t>Título de Medicina especialidad Microbiología o Análisis Clínicos (PhD, MD, equivalente)</t>
  </si>
  <si>
    <t>Título de Medicina, otra especialidad (PhD, MD, equivalente)</t>
  </si>
  <si>
    <t>Número de empleados con formación en Microbiología o Análisis Clínicos</t>
  </si>
  <si>
    <t>Número de personal con otra formación</t>
  </si>
  <si>
    <t>Proporción de personal con formación en Microbiología o Análisis Clínicos</t>
  </si>
  <si>
    <t>Número de empleados con un título de Grado/Licenciatura o superior</t>
  </si>
  <si>
    <t>Número de empleados con un título inferior al Grado/Licenciatura</t>
  </si>
  <si>
    <t>Proporción de empleados con un título de Grado/Licenciatura o superior</t>
  </si>
  <si>
    <t>PROGRAMAS DE MENTORÍA DE SISTEMAS DE GESTIÓN DE CALIDAD (SGC)</t>
  </si>
  <si>
    <t>¿Ha participado el laboratorio alguna vez en el programa SLIPTA (Sistema Escalonado de Mejora de la Calidad en los Laboratorios para su Acreditación)?</t>
  </si>
  <si>
    <r>
      <t xml:space="preserve">En caso afirmativo, ¿cuál es el nivel de </t>
    </r>
    <r>
      <rPr>
        <sz val="10"/>
        <rFont val="Calibri"/>
        <family val="2"/>
        <scheme val="minor"/>
      </rPr>
      <t>estrellas</t>
    </r>
    <r>
      <rPr>
        <sz val="10"/>
        <color rgb="FF000000"/>
        <rFont val="Calibri"/>
        <family val="2"/>
        <scheme val="minor"/>
      </rPr>
      <t xml:space="preserve"> de la última auditoría SLIPTA? Revise el certificado.</t>
    </r>
  </si>
  <si>
    <t>(0: 0 estrellas; 1: 1 estrella; 2: 2 estrellas, 3: 3 estrellas; 4: 4 estrellas; 5: 5 estrellas, NA)</t>
  </si>
  <si>
    <t>¿Se ha inscrito el laboratorio alguna vez en el programa LQSI de la OMS? ¿En qué año?</t>
  </si>
  <si>
    <t>En caso afirmativo, ¿cuál fue el último porcentaje general para las 4 fases? ¿En qué año?</t>
  </si>
  <si>
    <t>¿Se ha inscrito el laboratorio alguna vez en algún otro programa de mentoría para la Gestión de la Calidad del Laboratorio (Nacional, Regional, Internacional)? ¿Cuándo?</t>
  </si>
  <si>
    <t>¿Posee el laboratorio un certificado de acreditación ISO 15189 válido (actualizado) para cualquiera de las siguientes pruebas? (Confirmar revisando el certificado)</t>
  </si>
  <si>
    <t>Identificación de organismos</t>
  </si>
  <si>
    <t>1: Miembro de pleno derecho de ILAC; 2: miembro asociado de ILAC; 3: Miembro afiliado de ILAC; 4: accionista de ILAC; 5: Organismo de Cooperación Regional de ILAC; 6: Otro / No sé; 7: Junta Nacional de Acreditación; N/A</t>
  </si>
  <si>
    <t>Nombre</t>
  </si>
  <si>
    <t># cultivos del año pasado</t>
  </si>
  <si>
    <t># organismos del año pasado</t>
  </si>
  <si>
    <t># empleados</t>
  </si>
  <si>
    <t>Año en que se otorgó</t>
  </si>
  <si>
    <t xml:space="preserve">1- INSTALACIONES </t>
  </si>
  <si>
    <t>Nota: todas las preguntas se refieren al equipo que se usa para muestras clínicas de pacientes, NO al equipo que se usa solo para muestras de investigación</t>
  </si>
  <si>
    <t>Observe las poyatas de trabajo del laboratorio, están:</t>
  </si>
  <si>
    <t>¿Separadas de las áreas de atención al paciente?</t>
  </si>
  <si>
    <t>¿Organizadas con el mínimo desorden?</t>
  </si>
  <si>
    <t>¿Adecuadamente ventiladas?</t>
  </si>
  <si>
    <t>¿Libres de exceso de humedad?</t>
  </si>
  <si>
    <t>¿Iluminadas adecuadamente?</t>
  </si>
  <si>
    <t>¿Se mantiene la temperatura en el laboratorio entre 20°-25° C?</t>
  </si>
  <si>
    <t>¿Están todos los equipos críticos (instrumentos, refrigeradores, congeladores, estufas, ordenadores, instrumentos automatizados) conectados a un generador que funcione?</t>
  </si>
  <si>
    <t>¿Están todos los equipos críticos conectados a sistemas de alimentación ininterrumpida (SAI)? (Estos proporcionan energía temporal hasta que se pueda activar el generador)</t>
  </si>
  <si>
    <t>En los últimos 6 meses, ¿se ha interrumpido la capacidad de proporcionar servicios bacteriológicos de rutina debido a un corte prolongado del suministro eléctrico?</t>
  </si>
  <si>
    <t>¿Existe un plan de contingencia en vigor para trabajar de manera continuada en caso de un corte prolongado de la electricidad (Ej., corte de energía que dure varios días)?</t>
  </si>
  <si>
    <t>Estándar: ISO 15189: 5.2.5 y 5.2.10 El espacio del laboratorio debe ser suficiente para que se pueda garantizar la calidad en el trabajo, la seguridad del personal y la capacidad del personal para llevar a cabo los procedimientos y la documentación del control de calidad. El laboratorio debe estar limpio y bien organizado, ordenado, bien ventilado, adecuadamente iluminado y dentro de rangos de temperatura aceptables. Debe haber disponible energía de emergencia para instrumentos sensibles, para el almacenamiento con temperatura controlada y otros equipos esenciales que sirvan para evitar daños e interrupciones debido a fluctuaciones y cortes inesperados de energía. Los instrumentos sensibles deben estar equipados con protectores de sobretensión. El agua destilada y desionizada debe estar disponible, en caso de que sea necesario.</t>
  </si>
  <si>
    <t>DISPONIBILIDAD GENERAL DE EQUIPAMIENTO</t>
  </si>
  <si>
    <t>Indique si el laboratorio cuenta con los siguientes equipos FUNCIONALES. En la columna D (#), indique cuántas piezas de equipo FUNCIONAL están presentes. Si el laboratorio no tiene ningún equipo funcional, seleccione "No" y escriba "no funcional" en los comentarios. Indique también en los comentarios si la cantidad de equipo es suficiente para el volumen de pruebas del laboratorio.</t>
  </si>
  <si>
    <t>Nevera (2-8 ° C)</t>
  </si>
  <si>
    <t>¿Prepara el laboratorio algún medio o agua destilada? (Ej., agar sangre, agar Mueller Hinton, frascos de hemocultivo)</t>
  </si>
  <si>
    <t>Indique si el laboratorio está utilizando actualmente los siguientes equipos FUNCIONALES. Si el laboratorio no tiene ningún equpo funcional, seleccione "No" pero anote "no funcional" en los comentarios.</t>
  </si>
  <si>
    <t>REGISTROS DE CALIBRACIÓN DE LOS EQUIPOS</t>
  </si>
  <si>
    <t>Revise los registros de calibración para cada equipo. ¿Se ha calibrado en el último año? (Marque NA si el laboratorio no tiene el equipo en cuestión).</t>
  </si>
  <si>
    <t>Densitómetro óptico (para determinar la turbidez de McFarland)</t>
  </si>
  <si>
    <t>Centrífuga</t>
  </si>
  <si>
    <t>Estufa de CO2</t>
  </si>
  <si>
    <t>Estufa para recargar desecantes.</t>
  </si>
  <si>
    <t>Indique si hay termómetros manuales (no digitales) dentro de cada equipo. (Marque NA si el laboratorio no tiene el equipo en cuestión).</t>
  </si>
  <si>
    <t>Estufa (para recargar desecantes)</t>
  </si>
  <si>
    <t>VIGILANCIA DE TEMPERATURAS Y ATMÓSFERAS</t>
  </si>
  <si>
    <t>Observe si se han definido claramente los rangos aceptables de temperatura mínima / máxima en las hojas de registro para las siguientes áreas / equipos y si las comprobaciones de temperatura se documentan diariamente. Marque NA si el equipo en cuestión no está en uso en el laboratorio.</t>
  </si>
  <si>
    <t>¿Se registran las temperaturas cada día que se usa?</t>
  </si>
  <si>
    <t>Neveras</t>
  </si>
  <si>
    <t>Estufas, temperatura ambiente</t>
  </si>
  <si>
    <t>¿Se verifica en las estufas de CO2 que haya niveles adecuados de CO2 y se documentan diariamente (o cada día de uso si no se usan diariamente)?</t>
  </si>
  <si>
    <t>Estándar: se deben definir rangos aceptables para todos aquello equipos que dependan de la temperatura</t>
  </si>
  <si>
    <t>¿Hay documentación de las acciones correctivas que se toman en respuesta a temperaturas fuera de rango?</t>
  </si>
  <si>
    <t>¿Se muestra en los registros que los siguientes indicadores mecánicos se anotan cada vez que se pone el autoclave? (Revise los registros para confirmar)</t>
  </si>
  <si>
    <t>¿Se muestra en los registros que los indicadores químicos (Ej., cinta sensible al calor) se usan cada vez que se pone el autoclave? (Revise los registros para confirmar)</t>
  </si>
  <si>
    <t>¿Se muestra en los registros que los indicadores biológicos (Ej., Attest u otro sistema de esporas) se utilizan para confirmar que en el autoclave se está esterilizando? (Revise los registros para confirmar). 1- Semanal, 2- Mensual, 3- Menos que mensual, 4- Sin registros</t>
  </si>
  <si>
    <t>Introduzca el número de piezas en la columna D (#)</t>
  </si>
  <si>
    <t>¿Tiene el laboratorio un instrumento automatizado para realizar el hemocultivo? (indicar fabricante y modelo en comentarios)</t>
  </si>
  <si>
    <t>¿Funciona actualmente el instrumento?</t>
  </si>
  <si>
    <t>¿Hay registros de mantenimiento de rutina (usuario)?</t>
  </si>
  <si>
    <t>¿Hay registros de mantenimiento preventivo (proveedor)?</t>
  </si>
  <si>
    <t>¿Está el software actualizado?</t>
  </si>
  <si>
    <t>¿Tiene el laboratorio un instrumento automatizado para identificación bacteriana y PSA? (Ej., Vitek, Microscan, Phoenix)</t>
  </si>
  <si>
    <t>¿Tiene el laboratorio un lector automático para pruebas de difusión con discos? (Ej., SIRSCAN, BIOMIC V3, ADAGIO, etc.)</t>
  </si>
  <si>
    <t>¿El laboratorio tiene un instrumento MALDI para identificación de organismos? (Ej., Bruker, Biomerieux)</t>
  </si>
  <si>
    <t>¿Tiene el laboratorio un instrumento de PCR utilizado para detectar genes de resistencia a antibióticos? (Ej., GeneXpert)</t>
  </si>
  <si>
    <t>En los últimos 6 meses, ¿se ha interrumpido la capacidad de proporcionar servicios bacteriológicos de rutina debido al fallo prolongado de un instrumento?</t>
  </si>
  <si>
    <t>¿Existe un plan de contingencia en vigor para poder proporcionar servicios bacteriológicos de manera ininterrumpida en caso de que se prolongue el fallo de un instrumento?</t>
  </si>
  <si>
    <t>INVENTARIOS Y RUPTURAS DE STOCKS</t>
  </si>
  <si>
    <t>¿Tiene el laboratorio un sistema de control de inventario en vigor?</t>
  </si>
  <si>
    <t>En los últimos 6 meses, ¿se ha producido en el laboratorio/hospital ruptura de stock de materiales de recogida de muestras? (Ej., frascos de hemocultivo, vasos estériles, hisopos estériles)</t>
  </si>
  <si>
    <t>En los últimos 6 meses, ¿se ha producido en el laboratorio ruptura de stock de consumibles? (Ej., placas de Petri, tubos, solución salina estéril, pipetas, puntas de pipeta, asas de siembra de plástico, guantes, papel, gasas, desinfectantes)</t>
  </si>
  <si>
    <t>En los últimos 6 meses, ¿se ha producido en el laboratorio ruptura de stock de medios? (Ej., medios en polvo, sangre de oveja, otros aditivos, medios en tubos)</t>
  </si>
  <si>
    <t>En los últimos 6 meses, ¿se ha producido en el laboratorio ruptura de stock de reactivos convencionales? (Ej., oxidasa, indol, catalasa, coagulasa, etc.)</t>
  </si>
  <si>
    <t>En los últimos 6 meses, ¿se ha producido en el laboratorio ruptura de stock de discos o tiras de antibióticos?</t>
  </si>
  <si>
    <t>En los últimos 6 meses, ¿se ha producido en el laboratorio ruptura de stock de tarjetas / bandejas de identificación o PSA para los instrumentos automatizados?</t>
  </si>
  <si>
    <t>En los últimos 6 meses, ¿se ha producido en el laboratorio ruptura de stock de materiales de control o cepas de referencia?</t>
  </si>
  <si>
    <t>En los últimos 6 meses, ¿se ha producido en el laboratorio ruptura de stock de otros materiales clave?</t>
  </si>
  <si>
    <t>En los últimos 6 meses, ¿alguna ruptura de stock ha interrumpido la capacidad del laboratorio para proporcionar servicios bacteriológicos de rutina?</t>
  </si>
  <si>
    <t>En caso de que se agoten las existencias, ¿existe un plan de contingencia en vigor para proporcionar servicios bacteriológicos de manera ininterrumpida?</t>
  </si>
  <si>
    <t>Estándar: los análsis no deben interrumpirse debido al agotamiento de existencias. Los laboratorios deben explorar todas las opciones mientras se gestiona la ruptura como pedir prestado stock a otro laboratorio o derivar muestras a otro laboratorio</t>
  </si>
  <si>
    <r>
      <t xml:space="preserve">¿Están todos los medios, reactivos y </t>
    </r>
    <r>
      <rPr>
        <sz val="10"/>
        <rFont val="Calibri"/>
        <family val="2"/>
        <scheme val="minor"/>
      </rPr>
      <t xml:space="preserve">kits de análisis </t>
    </r>
    <r>
      <rPr>
        <sz val="10"/>
        <color rgb="FF000000"/>
        <rFont val="Calibri"/>
        <family val="2"/>
        <scheme val="minor"/>
      </rPr>
      <t>que se estén usando actualmente dentro de las fechas de caducidad asignadas por el fabricante? (Verificar mediante muestreo aleatorio)</t>
    </r>
  </si>
  <si>
    <t>Estándar: ninguno de los reactivos ni kits de análisis en uso, así como los que están en stock, debe sobrepasar las fechas de caducidad asignadas por el fabricante. Las existencias caducadas no deben usarse y deben documentarse antes de su eliminación.</t>
  </si>
  <si>
    <t>¿Se mantiene la estabilidad de todos los reactivos reconstituidos, como el plasma-coagulasa, desde la fecha de reconstitución? (El plasma-coagulasa expira 30 días después de la reconstitución cuando se almacena congelado).</t>
  </si>
  <si>
    <t>¿Equipamiento funcional?</t>
  </si>
  <si>
    <t>Marque "insuficiente" si la cantidad de equipos funcionales presente es insuficiente para el volumen de pruebas del laboratorio.</t>
  </si>
  <si>
    <t>MARCA/MODELO:</t>
  </si>
  <si>
    <t>2 - SISTEMA DE INFORMACIÓN DE LABORATORIO (SIL) (ELECTRÓNICO)</t>
  </si>
  <si>
    <t>Si el laboratorio no usa un Sistema de Información electrónico, responda No a la pregunta 2.1, luego pase a Gestión de datos</t>
  </si>
  <si>
    <t>La puntuación en esta sección no refleja la calidad del laboratorio sino la facildad de uso del Sistema de Información basado en ordenador y su compatibilidad potencial con los sistemas de vigilancia de RAM.</t>
  </si>
  <si>
    <t>Al exportar datos desde un Sistema de Información de Laboratorio (SIL) con el propósito de analizarlos, incluida la vigilancia de RAM, es importante que cada campo de datos esté separado</t>
  </si>
  <si>
    <t>¿Utiliza el laboratorio un Sistema de Información (SIL) basado en ordenador?</t>
  </si>
  <si>
    <t>En caso afirmativo, escriba el nombre en los comentarios. NOTA: tenga en cuenta que WHONET no es un SIL</t>
  </si>
  <si>
    <t>Observe la entrada de datos en el SIL. ¿Existen campos individuales para cada uno de los siguientes datos?</t>
  </si>
  <si>
    <t>Apellido del paciente</t>
  </si>
  <si>
    <t>Ubicación del paciente (sala o unidad en el momento de la recogida de la muestra. Ej., "UCI")</t>
  </si>
  <si>
    <t>Observe la introducción de datos en el SIL. ¿Existen campos individuales para cada uno de los siguientes datos?</t>
  </si>
  <si>
    <t>Número de identificación de la muestra</t>
  </si>
  <si>
    <t>Tipo de muestra (Ej., herida)</t>
  </si>
  <si>
    <t>Origen / sitio del cuerpo de la muestra (Ej., brazo)</t>
  </si>
  <si>
    <t>Descripciones adicionales (Ej., Izquierda, Derecha)</t>
  </si>
  <si>
    <t>Fecha de recogida de la muestra</t>
  </si>
  <si>
    <t>Fecha de recepción de la muestra</t>
  </si>
  <si>
    <t>Hora de recepción de la muestra</t>
  </si>
  <si>
    <t>CAMPOS DE DATOS DE OBSERVACIÓN DE CULTIVOS</t>
  </si>
  <si>
    <t>Observe la introducción de datos de cultivos en el SIL. ¿Existen campos individuales para cada uno de los siguientes datos?</t>
  </si>
  <si>
    <t>Tinción de Gram de la muestra (Ej., Tinción de Gram de esputo)</t>
  </si>
  <si>
    <t>Cantidad de células polimorfonucleares (PMN) (glóbulos blancos, WBC por sus siglas en inglés) por campo de baja potencia</t>
  </si>
  <si>
    <t>Descripción de las morfologías de las colonias (Ej., "fermentador de lactosa mucoide" o "beta-hemolítico")</t>
  </si>
  <si>
    <t>Descripción de las cantidades de colonias (Ej., "1+, 2+, 3+, 4+" o "pocas, moderadas, muchas")</t>
  </si>
  <si>
    <t>Resultados de pruebas bioquímicas (Ej., "Catalasa positiva") para métodos de análisis convencionales</t>
  </si>
  <si>
    <t>Número del aislado (Ej., cuando se encuentra más de un patógeno en un cultivo: aislado #1, aislado #2)</t>
  </si>
  <si>
    <t>CAMPOS DE DATOS DE LAS PSA</t>
  </si>
  <si>
    <t>¿Puede el SIL registrar la PSA que se ha utilizado para cada resultado individual de antibiótico (Ej., Etest vs Vitek vs disco)?</t>
  </si>
  <si>
    <t>Halos de inhibición</t>
  </si>
  <si>
    <t>Interpretación de los resultados de la técnica de difusión con discos (S / I / R)</t>
  </si>
  <si>
    <t>Valores de CMI</t>
  </si>
  <si>
    <t>Interpretación de las CMI (S / I / R)</t>
  </si>
  <si>
    <t>¿Puede el SIL registrar valores de CMI con tres decimales (Ej., 0.016)?</t>
  </si>
  <si>
    <t>¿Puede el SIL suprimir (ocultar) un resultado antibiótico individual del informe del paciente sin eliminarlo de la base de datos (para informes de cascada)?</t>
  </si>
  <si>
    <t>¿Puede el software SIL interpretar automáticamente los diámetros de los halos de inhibición en Sensible, Intermedio, Resistente?</t>
  </si>
  <si>
    <t>¿Puede el software SIL interpretar automáticamente las CMIs en Sensible, Intermedio, Resistente?</t>
  </si>
  <si>
    <t>Si el software SIL interpreta automáticamente los diámetros de los halos de inhibición o CMIs, ¿se actualizan los puntos de corte anualmente?</t>
  </si>
  <si>
    <t>Si el software SIL interpreta automáticamente los diámetros de los halos de inhibición o CMIs, ¿los puntos de corte están actualizados hoy?</t>
  </si>
  <si>
    <t>¿Puede el SIL eliminar datos duplicados en función de criterios seleccionados (Ej., ID del paciente, organismo, fecha de la muestra)?</t>
  </si>
  <si>
    <t>¿Puede el SIL producir un informe acumulado de antibiograma?</t>
  </si>
  <si>
    <t>¿Puede el SIL conectar con los instrumentos automatizados de PSA (Ej., Vitek, Phoenix, SIRScan, BIOMIC)?</t>
  </si>
  <si>
    <t>¿Puede el SIL conectar con el Sistema de Información Hospitalaria (SIH)?</t>
  </si>
  <si>
    <t>¿Puede el SIL exportar listas de datos a archivos .txt o .csv?</t>
  </si>
  <si>
    <t>Si el laboratorio utiliza un instrumento automatizado de PSA, describa el flujo de datos entre el SIL y el software del instrumento.</t>
  </si>
  <si>
    <t>1: Actualmente los sistemas no están conectados</t>
  </si>
  <si>
    <t>2: Bidireccional: la información del paciente (Ej., número de registro médico, número de muestra, tipo de muestra) fluye del SIL al software del instrumento, Y los resultados (ID y PSA) fluyen desde el software del instrumento al SIL.</t>
  </si>
  <si>
    <t>3: Unidireccional: la información del paciente fluye del SIL al software del instrumento, pero los resultados no se transmiten de vuelta al SIL</t>
  </si>
  <si>
    <t>4: Unidireccional: los resultados se transmiten desde el software del instrumento al SIL, pero la información del paciente no puede fluir desde el SIL al software del instrumento.</t>
  </si>
  <si>
    <t>¿Utiliza el hospital un Sistema de Información Hospitalaria (SIH) o un Registro médico electrónico (RME)?</t>
  </si>
  <si>
    <t>En caso afirmativo, escriba el nombre del sistema en los comentarios</t>
  </si>
  <si>
    <t>Si el SIL y el SIH/RME están conectados, describa el flujo de datos entre el LIS y el SIH/RME</t>
  </si>
  <si>
    <t>2: Bidireccional: la información del paciente (Ej., datos demográficos, órdenes de laboratorio) fluye del SIH al SIL, Y los resultados microbiológicos del paciente (ID/PSA) fluyen del SIL al SIH.</t>
  </si>
  <si>
    <t>3: Unidireccional: los datos demográficos del paciente se transmiten del SIH al SIL, pero los resultados del paciente no se transmiten al SIH</t>
  </si>
  <si>
    <t>4: Unidireccional: los resultados del paciente se transmiten desde el SIL al SIH, pero los datos demográficos del paciente no puede transmitirse desde el SIH al SIL.</t>
  </si>
  <si>
    <t>NA: sin SIL o sin SIH</t>
  </si>
  <si>
    <t>Nota: tenga en cuenta que todas las preguntas se refieren solo a muestras clínicas de pacientes, NO a muestras de investigación</t>
  </si>
  <si>
    <t>¿Se les asigna a los pacientes que ingresan en el hospital un único número de identificación?</t>
  </si>
  <si>
    <t>¿Se les asigna a los pacientes ambulatorios un único número de identificación al registrarse en la clínica de salud?</t>
  </si>
  <si>
    <t>¿Se asignan los números de identificación de paciente de tal manera que no se pueda dar el mismo número a dos pacientes diferentes en el transcurso de un mismo año?</t>
  </si>
  <si>
    <t>¿Los pacientes conservan el mismo número de identificación cada vez que ingresan en el hospital?</t>
  </si>
  <si>
    <t>¿Utiliza el laboratorio los mismos números de identificación de paciente asignados por el hospital o las clínicas?</t>
  </si>
  <si>
    <t>¿El laboratorio asigna un número de identificación de muestra único para cada muestra recibida en el laboratorio?</t>
  </si>
  <si>
    <t>¿Se asignan los números de muestra de tal manera que no se les de el mismo número a dos muestras diferentes en el transcurso de un mismo un año?</t>
  </si>
  <si>
    <t>Revise el formulario de solicitud de muestra. ¿Existen campos individuales para cada uno de los siguientes datos?</t>
  </si>
  <si>
    <t>Origen de la muestra / sitio del cuerpo (Ej., brazo)</t>
  </si>
  <si>
    <t>Hora de recogida de la muestra</t>
  </si>
  <si>
    <t>Orden de las pruebas (Ej., cultivo y PSA)</t>
  </si>
  <si>
    <t>Revise el proceso de recepción de muestras/recepción de envíos. ¿Se recogen cada una de las siguientes variables en el libro de registro o en el sistema informático?</t>
  </si>
  <si>
    <t>Ubicación del paciente (sala o unidad al momento de la recogida de la muestra.Ej., "UCI")</t>
  </si>
  <si>
    <t>La tarjeta de trabajo es donde se registran las observaciones deL cultivo y los resultados de las pruebas bioquímicas. Las tarjetas de trabajo pueden ser en papel o electrónicas.</t>
  </si>
  <si>
    <t>Revise la tarjeta de trabajo de un cultivo hecho recientemente. ¿Se registran los siguientes elementos?</t>
  </si>
  <si>
    <t>Tinción de Gram de colonias bacterianas (cocos gram positivos, bacilos gram negativos, etc.)</t>
  </si>
  <si>
    <t xml:space="preserve">Resultados de pruebas bioquímicas convencionales (Ej., "Catalasa positiva") </t>
  </si>
  <si>
    <t>PSA utilizada para cada antibiótico (Ej., Disco, Etest, Instrumento)</t>
  </si>
  <si>
    <t>Interpretación de la técnica de difusión con discos (S / I / R)</t>
  </si>
  <si>
    <t>Interpretación de CMI (S / I / R)</t>
  </si>
  <si>
    <t>Describir el sistema de laboratorio para registrar observaciones de los cultivos.</t>
  </si>
  <si>
    <t>1: Sistema de información de laboratorio (SIL)</t>
  </si>
  <si>
    <t>2: completamente electrónico, pero no SIL (Ej., Word, Excel)</t>
  </si>
  <si>
    <t>3: Escrito a mano en una tarjeta de trabajo en papel (Ej., el reverso de la solicitud de muestra) o en un libro de registro</t>
  </si>
  <si>
    <t>4: combinación de registro manual y electrónico</t>
  </si>
  <si>
    <t>¿Se conservan las observaciones de cultivos/ tarjetas de trabajo durante un período de tiempo definido (al menos un año)?</t>
  </si>
  <si>
    <t>Describa el sistema del laboratorio para informar de los resultados de las PSA al médico / cliente.</t>
  </si>
  <si>
    <t>1: Sistema completamente electrónico: el médico no recibe ningún papel del laboratorio</t>
  </si>
  <si>
    <t>Si los resultados de las PSA se emiten total o parcialmente a los médicos en papel, describa ese sistema.</t>
  </si>
  <si>
    <t>1: Impresión desde el Sistema de Información del Laboratorio</t>
  </si>
  <si>
    <t>2: Impresión desde el instrumento ID/PSA (Ej., Vitek, Phoenix, etc.)</t>
  </si>
  <si>
    <t>3: Impresión desde un programa de ordenador que no sea SIL (Ej., Word, Excel)</t>
  </si>
  <si>
    <t>¿Se retienen los informes de las PSA por un período de tiempo definido (al menos un año)?</t>
  </si>
  <si>
    <t>¿Qué método se utiliza en el laboratorio para hacer una copia de seguridad de los registros electrónicos de los pacientes?</t>
  </si>
  <si>
    <t>1: instalación o servidor en la nube - 2: disco duro externo, USB o CD - 3: disco duro interno (PC u ordenador portátil) - 4: ninguno - NA: no se utiliza una base de datos electrónica para registros de pacientes</t>
  </si>
  <si>
    <t>¿Con qué frecuencia se hace una copia de seguridad de los registros electrónicos del laboratorio?</t>
  </si>
  <si>
    <t>¿Tienen el laboratorio o el centro una política y / o POE sobre copias de seguridad y restauración de los datos?</t>
  </si>
  <si>
    <t>¿Tienen el laboratorio o el centro una política y / o POE sobre seguridad y confidencialidad de los datos?</t>
  </si>
  <si>
    <t>¿Tienen los ordenadores de laboratorio software antivirus?</t>
  </si>
  <si>
    <t>¿Tienen los ordenadores de laboratorio sistemas operativos originales (no pirateados)?</t>
  </si>
  <si>
    <t>¿Es actualmente el laboratorio miembro de algún sistema de vigilancia de RAM?</t>
  </si>
  <si>
    <t>Sistema mundial de vigilancia de la resistencia a los antimicrobianos (GLASS) de la OMS</t>
  </si>
  <si>
    <t>¿Cuál de los siguientes métodos se utiliza actualmente para enviar datos a las redes de vigilancia de RAM?</t>
  </si>
  <si>
    <t>Se puede usar más de uno. Si el laboratorio no participa actualmente en la vigilancia de RAM seleccione NA</t>
  </si>
  <si>
    <t>El laboratorio envía formularios en papel a un coordinador de RAM</t>
  </si>
  <si>
    <t>El laboratorio introduce los datos en una hoja de cálculo de Excel</t>
  </si>
  <si>
    <t>El laboratorio introduce los datos en una base de datos online</t>
  </si>
  <si>
    <t>El laboratorio introduce los datos en WHONET</t>
  </si>
  <si>
    <t>El laboratorio exporta un archivo desde el instrumento automatizado de PSA</t>
  </si>
  <si>
    <t>El laboratorio exporta un archivo desde el SIL</t>
  </si>
  <si>
    <t>Si el laboratorio alguna vez usó BacLink para transferir datos del SIL a WHONET, ¿se encontró alguno de los siguientes problemas?</t>
  </si>
  <si>
    <t>Al archivo exportado desde el SIL le faltaban algunos de los campos de datos requeridos</t>
  </si>
  <si>
    <t>El archivo exportado desde el SIL fusionó / ​​combinó diferentes campos de datos en una sola columna</t>
  </si>
  <si>
    <t>El archivo exportado desde el SIL no distingue los resultados de antibióticos de la PSA</t>
  </si>
  <si>
    <t>El archivo exportado desde el SIL no contiene los diámetros de los halos de inhibición o valores de CMI</t>
  </si>
  <si>
    <t>Si el laboratorio alguna vez usó BacLink para transferir datos del instrumento automatizado de PSA a WHONET, ¿se encontró alguno de los siguientes problemas?</t>
  </si>
  <si>
    <t>Al archivo exportado del instrumento le faltaban algunos de los campos de datos requeridos (como datos demográficos del paciente)</t>
  </si>
  <si>
    <t>El archivo exportado del instrumento fusionó / ​​combinó diferentes campos de datos en una sola columna</t>
  </si>
  <si>
    <t>Al archivo exportado del instrumento le faltaban valores de CMI</t>
  </si>
  <si>
    <t>Al archivo exportado del instrumento le faltaban valores S-I-R</t>
  </si>
  <si>
    <t>ESTRUCTURA DE CALIDAD / BÁSICOS</t>
  </si>
  <si>
    <t>¿El laboratorio tiene un encargado de calidad nombrado oficialmente?</t>
  </si>
  <si>
    <t>¿Hay un Punto Focal de Calidad en bacteriología, colaborando con el Encargado de Calidad?</t>
  </si>
  <si>
    <t>¿Hay documentación que demuestre que los Encargados de Calidad y los Puntos Focales han recibido la formación adecuada en Sistemas de Gestión de Calidad (SGC)?</t>
  </si>
  <si>
    <t>1: Sí - 2: Algunos, pero quisiera formación adicional - 3: Ninguna formación documentada</t>
  </si>
  <si>
    <t>¿Con qué frecuencia un Supervisor o Encargado de Calidad revisa los resultados de Control de Calidad de Medios, de Identificación y de PSA?</t>
  </si>
  <si>
    <t>¿Existe documentación que demuestre que el Supervisor / Encargado de Calidad recibió formación sobre cómo solucionar eficazmente los fallos en el CC?</t>
  </si>
  <si>
    <t>¿Revisa un Supervisor o persona designada los resultados positivos de los cultivos todos los días?</t>
  </si>
  <si>
    <t>¿Existen pautas escritas que indiquen quién está autorizado a modificar resultados de laboratorio erróneos después de que se hayan notificado?</t>
  </si>
  <si>
    <t>Cuando se realizan correcciones a los resultados de un paciente, ¿qué se hace con el resultado erróneo?</t>
  </si>
  <si>
    <t>1: los resultados erróneos se mantienen  en su lugar pero se modifican para reflejar que son erróneos - 2: los resultados erróneos se eliminan del registro - 3: otros (explique en los comentarios)</t>
  </si>
  <si>
    <t>EDUCACIÓN / FORMACIÓN / COMPETENCIAS DEL PERSONAL DEL LABORATORIO</t>
  </si>
  <si>
    <t>¿Tiene al menos el 50% del personal técnico educación oficial en microbiología o análisis clínicos? (Consulte la figura en la columna D)</t>
  </si>
  <si>
    <t>¿Cuenta el laboratorio con suficiente personal para proporcionar servicios de alta calidad? (Incluyendo personal de apoyo).</t>
  </si>
  <si>
    <t>¿Tiene el laboratorio un proceso estandarizado para formar a nuevos empleados?</t>
  </si>
  <si>
    <t>¿Tiene el laboratorio documentación actualizada que muestre en qué poyatas y en qué tipo de pruebas se formó y aprobó a cada miembro del personal para trabajar de manera independiente? (Revise dichos registros)</t>
  </si>
  <si>
    <t>¿Muestran los registros que el personal del laboratorio recibe evaluaciones de competencia anuales para cada uno de las siguientes pruebas? (Revise los registros de competencia, seleccione N / A si no está en el listado de pruebas de laboratorio)</t>
  </si>
  <si>
    <t>Hemocultivo</t>
  </si>
  <si>
    <t>Urocultivo</t>
  </si>
  <si>
    <t>Cultivo de heridas</t>
  </si>
  <si>
    <t>Estándar: se debe evaluar la competencia del personal de laboratorio recién contratado antes de trabajar de manera independiente y nuevamente a los seis meses. Todo el personal del laboratorio debe ser evaluado regularmente para evaluar su competencia al menos una vez al año. El personal asignado a una nueva sección debe ser evaluado antes de asumir funciones en las que vaya a trabajar de manera independiente. Cuando se observen deficiencias, el reciclaje y la reevaluación deben planificarse y documentarse. Si la competencia del empleado permanece por debajo del estándar, una acción adicional debería incluir la supervisión ​​del trabajo, la reasignación de funciones u otras acciones apropiadas. Los registros de las evaluaciones de competencia y las acciones resultantes deben conservarse en archivos de personal y / o registros de calidad. Los registros deben mostrar qué habilidades se evaluaron, cómo se midieron esas habilidades y quién realizó la evaluación.</t>
  </si>
  <si>
    <t>¿Se realiza un análisis de causa-raíz cuando se obtienen resultados de CC inaceptables? (Solicitar ver un ejemplo reciente)</t>
  </si>
  <si>
    <t>¿Está documentada la acción correctiva basada en los hallazgos del análisis de causa-raíz?</t>
  </si>
  <si>
    <t>¿Hay evidencia de que el Supervisor o el Encargado de Calidad ha recibido la formación adecuada sobre cómo realizar un análisis de causa-raíz de fallos en el CC?</t>
  </si>
  <si>
    <t>1: Sí - 2: Algunos, pero quisiera formación adicional - 3: No</t>
  </si>
  <si>
    <t>¿Se notifican los resultados de los pacientes si no se realizó el CC de los medios, del método de identificación o del método PSA?</t>
  </si>
  <si>
    <t>¿Se notifican los resultados de los pacientes si el CC de los medios, del método de identificación o del método PSA no dieron resultados aceptables?</t>
  </si>
  <si>
    <t>¿Hay evidencia de que el laboratorio resuelve los resultados inaceptables del CC para medios, reactivos, sistemas de identificación y métodos PSA?</t>
  </si>
  <si>
    <t>Si se utilizan instrumentos automatizados para la identificación (Ej., Vitek, Phoenix, Microscan), ¿hay algún manual de usuario o POE que describa cómo solucionar los problemas del instrumento?</t>
  </si>
  <si>
    <t>Marque NA si el laboratorio no usa un instrumento automatizado</t>
  </si>
  <si>
    <t>¿Cuántas veces al año recibe actualmente el laboratorio un EQA / PT (Proficiency Testing) que incluyan tanto la identificación bacteriana como PSA? (No incluya aquellos EQA / PT enfocados en un solo organismo, por ejemplo, TB o N.gonorrhoeae)</t>
  </si>
  <si>
    <t>Si el laboratorio no participa en un programa EQA, ¿cuál es el motivo? (Informativo, no se puntua)</t>
  </si>
  <si>
    <t>¿Está  el proveedor de EQA /PT acreditado con ISO-17043?</t>
  </si>
  <si>
    <t>Enumere los proveedores en los comentarios.</t>
  </si>
  <si>
    <t>¿Se utilizan las mismas pruebas en los aislados de los EQA y en los aislados de rutina de muestras de pacientes?</t>
  </si>
  <si>
    <t>¿Realiza alguna vez el laboratorio pruebas adicionales en un aislado de EQA en comparación con lo que se realizaría normalmente en un aislado de paciente?</t>
  </si>
  <si>
    <t>¿Alguna vez el laboratorio envía aislados de EQA a otro laboratorio para su confirmación antes de enviar los resultados?</t>
  </si>
  <si>
    <t>¿Alguna vez el laboratorio llama a otro laboratorio para preguntar cuál fue su resultado de EQA antes de enviar los resultados?</t>
  </si>
  <si>
    <t>¿Se prueban las muestras de PT / EQA por el mismo personal que realiza pruebas con muestras de pacientes? (Busque evidencia de que todo el personal participa en los PT / EQA, no solo los supervisores o el personal senior)</t>
  </si>
  <si>
    <t>En promedio, ¿cuánto tiempo tiene que esperar el laboratorio antes de recibir los resultados de su desempeño en el PT / EQA?</t>
  </si>
  <si>
    <t>Revise las 3 pruebas de EQA más recientes para la identificación de organismos. ¿En cuántas obtuvo el laboratorio una puntuación &gt; 80%?</t>
  </si>
  <si>
    <t>Si las puntuaciones no están disponibles para revisión, seleccione "Ninguno"</t>
  </si>
  <si>
    <t>Revise las 3 pruebas de EQA más recientes para PSA. ¿En cuántas obtuvo el laboratorio una puntuación &gt; 80%?</t>
  </si>
  <si>
    <t>¿Se realiza un análisis de causa-raíz cuando se obtienen resultados inaceptables de PT / EQA? (Solicitar ver un ejemplo reciente)</t>
  </si>
  <si>
    <t>¿Existe evidencia de que el Supervisor o el Encargado de Calidad ha recibido la formación adecuada sobre cómo realizar un análisis de causa-raíz para fallos en el EQA?</t>
  </si>
  <si>
    <t>¿Se notifica al responsable del laboratorio todos los resultados inaceptables del EQA tan pronto como se reciben?</t>
  </si>
  <si>
    <t>¿Se han implementado POEs específicos para cada tipo de medio que se reconstituya en el laboratorio?</t>
  </si>
  <si>
    <t>¿Incluyen todos los registros de preparación de medios los siguientes datos?</t>
  </si>
  <si>
    <t>Nombre de la persona que lo prepara</t>
  </si>
  <si>
    <t>Observe los medios que se reconstituyen en el laboratorio, ¿está cada lote claramente etiquetado con los siguientes datos?</t>
  </si>
  <si>
    <t>¿Se preparan los medios en una habitación separada del sitio donde se procesan las muestras y los cultivos?</t>
  </si>
  <si>
    <t>¿Se preparan los medios en una sala limpia?</t>
  </si>
  <si>
    <t>¿Se mezclan las suspensiones de los medios con una barra de agitación magnética mientras se hierven?</t>
  </si>
  <si>
    <t>¿Se enfría la suspensión autoclavada a 45-50 ° C antes de agregar compuestos adicionales (por ejemplo, sangre)?</t>
  </si>
  <si>
    <t>¿Cuál es el origen de la sangre utilizada para hacer las placas de agar sangre, chocolate y / o MHB?</t>
  </si>
  <si>
    <t>1: sangre de oveja - 2: sangre humana (Ej., de glóbulos rojos empacados caducados) - 3: otro origen (por favor describa en los comentarios)</t>
  </si>
  <si>
    <t>¿Se registra el pH para todos los medios preparados en el laboratorio?</t>
  </si>
  <si>
    <t>¿Se almacenan a 2-8 ° C todos los medios preparados hasta su uso?</t>
  </si>
  <si>
    <t>Si el laboratorio o el centro produce su propia agua destilada o desionizada, ¿hay registros de CC para lo siguiente?</t>
  </si>
  <si>
    <t>Si el laboratorio compra agua destilada o desionizada, ¿viene con un Certificado de Análisis que demuestre que el pH, la esterilidad y la conductimetría son los adecuados?</t>
  </si>
  <si>
    <t>¿Se muestra en los registros que se realiza el CC en cada nuevo lote que se reconstituye o en cada nuevo número de lote / pedido de medio?</t>
  </si>
  <si>
    <t>¿Se muestra en los registros de CC de las placas de agar sangre que se verifica su capacidad para crecer organismos fastidiosos como Streptococcus pneumoniae?</t>
  </si>
  <si>
    <t>¿Se muestra en los registros de CC de las placas de agar sangre que se verifica su capacidad para mostrar hemólisis beta, alfa y gamma?</t>
  </si>
  <si>
    <t>¿Se muestra en los registros de CC de las placas de agar chocolate que se verifica su capacidad para crecer organismos fastidiosos, como Neisseria gonorrhoeae o H.influenzae?</t>
  </si>
  <si>
    <t>Los agares MacConkey (MAC) y Eosina azul de metileno (EMB, por sus siglas en inglés) contienen sales biliares y / o colorantes que son tóxicos para las bacterias Gram positivas cuando se hacen correctamente. ¿Se muestra en los registros de CC de las placas MAC y / o EMB que en cada lote  se inocula un organismo Gram positivo como control?</t>
  </si>
  <si>
    <t>Los colorantes y los indicadores de pH en las placas MAC y EMB proporcionan un indicador de color para distinguir entre los organismos Gram negativos fermentadores de lactosa (FL) y no fermentadores de lactosa (NFL). ¿Se muestra en los registros de CC de las placas MAC y / o EMB que en cada lote se inoculan organismos tanto FL como NFL como control?</t>
  </si>
  <si>
    <t>¿Se muestra en los registros de CC de las placas de agar selectivas para heces (Ej., XLD, SS, HE) que se verifica su capacidad para suprimir el crecimiento de organismos Gram positivos?</t>
  </si>
  <si>
    <t>¿Se muestra en los registros de CC de las placas de agar selectivas para heces que se verifica su capacidad para hacer visible la producción de H2S (sulfuro de hidrógeno) utilizando un organismo productor de H2S, como Salmonella spp o Proteus vulgaris?</t>
  </si>
  <si>
    <t>¿Se muestra en los registros de CC de las placas de agar selectivas para heces que se verifica su capacidad para hacer visibles los subproductos ácidos de la fermentación de carbohidratos utilizando fermentadores y no fermentadores?</t>
  </si>
  <si>
    <t>Estándar: CAP MIC.21300; SANAS TG 28-02: 6.1 Para asegurar el rendimiento adecuado de los medios de cultivo, diluyentes y otras suspensiones preparadas in-house en el laboratorio debe verificarse, cuando corresponda, la recuperación o la supervivencia de los organismos diana , la inhibición o la supresión de organismos no diana, y asegurar el mantenimiento de las propiedades bioquímicas (diferenciales y de diagnóstico) y propiedades físicas (Ej. pH, volumen y esterilidad).</t>
  </si>
  <si>
    <t>Examine las placas Mueller Hinton del laboratorio y su POE para lo siguiente:</t>
  </si>
  <si>
    <t>¿Agrega el laboratorio cationes de calcio o magnesio al agar dMHA?</t>
  </si>
  <si>
    <t>Inmediatamente después de la esterilización en el autoclave, ¿se deja enfriar el agar en un baño de agua a 45 ° - 50 ° C?</t>
  </si>
  <si>
    <t>¿Tienen las placas una profundidad uniforme de aproximadamente 4 mm? Verifique examinando un lote reciente.</t>
  </si>
  <si>
    <t>¿Muestran los registros que el pH es 7.2 - 7.4 para cada lote?</t>
  </si>
  <si>
    <t>¿Se indica en los registros que se verifica la esterilidad para cada lote? (Incubando una porción de placas no inoculadas, idealmente un 5%)</t>
  </si>
  <si>
    <t>¿Se indica en los registros de CC que en cada lote de agar Mueller Hinton se verifica su capacidad de producir los diámetros de los halos de inhibición esperados utilizando las siguientes cepas ATCC de referencia y antibióticos?</t>
  </si>
  <si>
    <t>Enterococcus faecalis 29212 o 33186 y disco de trimetoprim-sulfametoxazol</t>
  </si>
  <si>
    <t>¿Se indica en los registros de CC que en cada lote de agar Mueller Hinton suplementado con sangre se verifica su capacidad para producir los diámetros de los halos de inhibición esperados utilizando Strep pneumoniae ATCC 49619 (o equivalente)?</t>
  </si>
  <si>
    <t>Marque NA si el laboratorio no usa agar MHB</t>
  </si>
  <si>
    <t>¿Prepara el laboratorio frascos de hemocultivo in-house?</t>
  </si>
  <si>
    <t>Si no, responda N / A en las preguntas restantes</t>
  </si>
  <si>
    <t>¿Qué caldo base se usa? (El caldo debe poder crecer una amplia gama de especies bacterianas)</t>
  </si>
  <si>
    <t>¿Se agrega el Polianetol Sulfonato de Sodio (SPS)? (un anticoagulante y estabilizador del crecimiento)</t>
  </si>
  <si>
    <t>¿Se dispensan 50 ml de caldo en frascos estériles para pacientes adultos? (Relación 1: 5 sangre: caldo)</t>
  </si>
  <si>
    <t>¿Se dispensan 25 ml de caldo en frascos estériles para pacientes pediátricos? (Relación 1: 5 sangre: caldo)</t>
  </si>
  <si>
    <t>¿Se esterilizan en autoclave los frascos a 121ºC durante 15 minutos?</t>
  </si>
  <si>
    <t>Indican los registros de CC de los frascos de hemocultivo los siguientes datos:</t>
  </si>
  <si>
    <t>Verificación de la esterilidad incubando una porción de frascos no inoculados (Idealmente 5%)</t>
  </si>
  <si>
    <t>Capacidad para crecer Streptococcus pneumoniae</t>
  </si>
  <si>
    <t>Capacidad para crecer Haemophilus influenzae</t>
  </si>
  <si>
    <t>Cuando se aproxima la fecha de caducidad, ¿se repite el CC en algunos frascos para confirmar la estabilidad del caldo a largo plazo ?</t>
  </si>
  <si>
    <t>¿Los frascos no utilizados están etiquetados correctamente (nombre, número de lote, fecha de producción y fecha de caducidad)?</t>
  </si>
  <si>
    <t>¿Se realiza el CC y se registran los resultados en cada nueva preparación o con cada nuevo lote de reactivos para la tinción de gram?</t>
  </si>
  <si>
    <t>Estándar: CAP MIC.21540, MIC.21624 Para cada nuevo lote de tinción (tinciones de Gram, tinciones especiales y fluorescentes) se deben verificar todos los procedimientos de tinción y registrar los resultados.</t>
  </si>
  <si>
    <t>¿Se realiza el CC de la tinción de Gram utilizando organismos de control tanto positivos como negativos?</t>
  </si>
  <si>
    <t>Fecha de preparación / reconstitución (si corresponde, ej., coagulasa)</t>
  </si>
  <si>
    <t>¿Se almacenan los medios en tubos, reactivos y kits a las temperaturas indicadas por el fabricante?</t>
  </si>
  <si>
    <t>NOTA: Esta pregunta se aplica solo a los medios en tubo y reactivos líquidos en uso por el laboratorio.</t>
  </si>
  <si>
    <t>¿Se muestra en los registros de CC lo siguiente? Si no se usa reactivo, marque NA</t>
  </si>
  <si>
    <t>El CC se realiza utilizando cepas ATCC o derivadas de ATCC</t>
  </si>
  <si>
    <t>Disco de Optoquina (disco "P")</t>
  </si>
  <si>
    <t xml:space="preserve">Aglutinación de látex para Strep pneumo </t>
  </si>
  <si>
    <t xml:space="preserve">Agar Hierro-Triple-Azúcar o agar de Hierro de Kligler  </t>
  </si>
  <si>
    <t>Estándar: CAP MIC.21624 Los controles positivos y negativos deben ser usados y registrados en todos los procedimientos diferenciales. Los controles deben realizarse y registrarse en los intervalos periódicos específicos enumerados para las pruebas.</t>
  </si>
  <si>
    <t xml:space="preserve">Indique si se realizan los siguientes aspectos del CC en los reactivos usados para la serología de Salmonella y / o Shigella </t>
  </si>
  <si>
    <t>Si no se realizan pruebas serológicas, marque NA.</t>
  </si>
  <si>
    <t>Serogrupo de Shigella</t>
  </si>
  <si>
    <t>Revise los registros de CC de los kits comerciales de identificación de organismos (Ej., API, Liofilchem, RapID)</t>
  </si>
  <si>
    <t>Marque NA si el laboratorio no utiliza ningún kit comercial de prueba para identificación de organismos</t>
  </si>
  <si>
    <t>¿Se realiza el CC en cada nuevo número de lote / pedido antes de que los kits se pongan en uso, de acuerdo con las recomendaciones del fabricante?</t>
  </si>
  <si>
    <t>¿Se realiza el CC utilizando cepas ATCC o derivadas de ATCC?</t>
  </si>
  <si>
    <t>1: se utilizan todas las cepas recomendadas; 2: se utilizan algunas de las cepas recomendadas ; 3: No se utiliza ninguna de las cepas de referencia recomendadas; N / A</t>
  </si>
  <si>
    <t>Revise los registros de CC de las tarjetas / bandejas de identificación utilizadas con instrumentos de identificación automatizados (Ej., Vitek, Phoenix, Microscan, etc.). Marque NA si el laboratorio no utiliza sistemas automatizados para identificación de organismos</t>
  </si>
  <si>
    <t>¿Se realiza el CC en cada nuevo número de lote / pedido de tarjetas / bandejas de identificación antes de su uso?</t>
  </si>
  <si>
    <t>7- CONTROL DE CALIDAD - MÉTODOS DE PSA</t>
  </si>
  <si>
    <t>CEPAS DE REFERENCIA PARA PST DE RUTINA</t>
  </si>
  <si>
    <t>¿Tiene el laboratorio las siguientes cepas de referencia ATCC en stock? (También se muestran los CIP equivalentes)</t>
  </si>
  <si>
    <t>Enterococcus faecalis ATCC 29212 / CIP 103214 (para evaluar la idoneidad de MHA para las pruebas de trimetoprim-sulfonamida)</t>
  </si>
  <si>
    <t>¿Cómo se almacenan las cepas de referencia:?</t>
  </si>
  <si>
    <t>Cepas de referencia (estado liofilizado, del fabricante) mantenidas a &lt;-20 ° C</t>
  </si>
  <si>
    <t>Stocks de referencia o cepas de reserva  (preparaciones de caldo de cultivos de referencia) mantenidas a &lt;-20 ° C en un estabilizador adecuado (10% -15% de glicerol en caldo de soja tríptico, suero fetal bovino al 50% en caldo, sangre desfibrinada de oveja o leche descremada)</t>
  </si>
  <si>
    <t>Cepas de trabajo mensuales, o "F1", almacenadas a 2-8 ° C hasta un máximo de 4 semanas y luego desechadas</t>
  </si>
  <si>
    <t>Cepas de trabajo semanales, o "F2", almacenadas a 2-8 ° C hasta un máximo de 1 semana y luego desechadas</t>
  </si>
  <si>
    <t>Subcultivo diario, o "F3", desechado después de un día de uso.</t>
  </si>
  <si>
    <t>Estándar: SANAS TG 28-02: 7.2.2 Una cepa de referencia es una preparación cuyos microorganismos se obtienen a partir de una colección de cultivos tipo como ATCC. Un stock de de referencia o cepa de reserva es una preparación de microorganismos derivada de una cepa de referencia. Una cepa de trabajo es un subcultivo obtenido a partir de una cepa de reserva. Un subcultivo es la transferencia de microorganismos ya crecidos y establecidos en un medio a un medio fresco.</t>
  </si>
  <si>
    <t>¿Tiene el laboratorio en stock las siguientes cepas de referencia? (También se muestran los CIP equivalentes)</t>
  </si>
  <si>
    <t>Staph aureus ATCC 43300 (mecA positivo, SARM)</t>
  </si>
  <si>
    <t>Staph aureus ATCC BAA-976 (msrA positivo, zona-D negativa)</t>
  </si>
  <si>
    <t>Staph aureus ATCC BAA-977 (ermA positivo, zona-D positiva)</t>
  </si>
  <si>
    <t>Enterococcus faecalis ATCC 51299 / CIP 104676 (vanB positivo, ERV)</t>
  </si>
  <si>
    <t>E. coli ATCC 13353 (CTX-M-15 BLEE positivo)</t>
  </si>
  <si>
    <t>K. pneumo ATCC 700603 (SHV-18, OXA-2) para CC de prueba de BLEE</t>
  </si>
  <si>
    <t>K. pneumo ATCC BAA-1705 (TEM, SHV, KPC-2) para CC de prueba de carbapenemasas</t>
  </si>
  <si>
    <t>Se ha demostrado que algunas cepas para CC con resistencia mediada por plásmidos pierden el plásmido cuando se almacenan a temperaturas superiores a -60 ° C</t>
  </si>
  <si>
    <t>¿Se mantienen estas cepas de referencia para PSA  especiales a &lt;-60 ° C?</t>
  </si>
  <si>
    <t>¿El laboratorio realiza la técnica de difusión con discos?</t>
  </si>
  <si>
    <t>¿Se realiza el CC del disco con antibiótico antes de utilizar los nuevos números de lote / pedidos? (Revise los registros de CC para confirmar)</t>
  </si>
  <si>
    <t>CLSI y EUCAST requieren que todo el CC de los antibióticos se realice cada día que se hagan pruebas en muestras de pacientes, no solo cuando se recibe un nuevo número de lote.</t>
  </si>
  <si>
    <t>Los laboratorios que deseen reducir de diaria a semanal la frecuencia del CC de los antibióticos pueden hacerlo después de haber demostrado un rendimiento satisfactorio con el CC diario utilizando uno de los dos planes descritos en CLSI M02, sección 4.7. Ya sea el plan de 20-30 días o el plan de 15 réplicas.</t>
  </si>
  <si>
    <t>¿Existe documentación que demuestre que el laboratorio ha completado con éxito el plan de 20-30 días o el plan de 15 repeticiones (3- x 5 días) para todos los discos con antibióticos en uso? (Solicitar ver)</t>
  </si>
  <si>
    <t>Sin incluir el CC de un nuevo lote, ¿con qué frecuencia se realiza el CC del disco con antibiótico? (Confirme revisando los registros de CC; retroceda varios meses)</t>
  </si>
  <si>
    <t>1: Cada día que se realizan PSA con discos en muestras de pacientes - 2: Semanal - 3: Semanas alternas - 4: Mensual - 5: Otro (describir en comentarios) - NA: no se utiliza el método de disco</t>
  </si>
  <si>
    <t>¿Se realiza el CC del disco con antibiótico utilizando las cepas de referencia ATCC recomendadas a continuación? (Revise los registros de CC para confirmar)</t>
  </si>
  <si>
    <t>¿Utiliza el laboratorio la PSA de tira de gradiente (Etest / Liofilechem)? (sin clasificar)</t>
  </si>
  <si>
    <t>Si no, responda NA hasta la 7.40</t>
  </si>
  <si>
    <t>¿Se realiza el CC de la tira de gradiente antes de utilizar los nuevos números de lote / pedidos? (Revise los registros de CC para confirmar)</t>
  </si>
  <si>
    <t>¿Existe documentación que demuestre que el laboratorio ha completado con éxito el plan de 20-30 días o el plan de 15 repeticiones (3- x 5 días) para todas las tiras de antibióticos en uso? (Solicitar ver)</t>
  </si>
  <si>
    <t>Sin incluir el nuevo CC de un nuevo lote, ¿con qué frecuencia se realiza el CC de la tira antibiótica? (Confirme revisando los registros de CC; retroceda varios meses)</t>
  </si>
  <si>
    <t>1: Cada día que se realiza una PSA de tira en muestras de pacientes - 2: Semanal - 3: Semanas alternas - 4: Mensual - 5: Otro (describir en comentarios) - NA: no se utiliza el método de tira</t>
  </si>
  <si>
    <t>¿Se realiza el CC de la tira antibiótica usando las cepas de referencia ATCC recomendadas a continuación? (Revise los registros de CC para confirmar)</t>
  </si>
  <si>
    <r>
      <t>¿Utiliza el laboratorio un instrumento automatizad</t>
    </r>
    <r>
      <rPr>
        <sz val="10"/>
        <rFont val="Calibri"/>
        <family val="2"/>
        <scheme val="minor"/>
      </rPr>
      <t>o de PSA</t>
    </r>
    <r>
      <rPr>
        <sz val="10"/>
        <color rgb="FF000000"/>
        <rFont val="Calibri"/>
        <family val="2"/>
        <scheme val="minor"/>
      </rPr>
      <t>? (Ej., Vitek, Phoenix, Microscan, etc.)</t>
    </r>
  </si>
  <si>
    <t>¿Se almacenan las tarjetas / bandejas de antibióticos a las temperaturas recomendadas por el fabricante?</t>
  </si>
  <si>
    <t>¿Se realiza el CC de las tarjetas / bandejas de antibióticos antes de utilizar nuevos números de lote / pedidos? (Revise los registros de CC para confirmar)</t>
  </si>
  <si>
    <t>¿Existe documentación que demuestre que el laboratorio ha completado con éxito el plan de 20-30 días o el plan de 15 réplicas (3 x 5 días) para todas las tarjetas / bandejas de antibióticos en uso?  (Solicitar ver)</t>
  </si>
  <si>
    <t>Sin incluir el CC de un nuevo lote, ¿con qué frecuencia se realiza el CC de la tarjeta / bandeja de antibióticos? (Confirme revisando los registros de CC; retroceda varios meses)</t>
  </si>
  <si>
    <t>1: Cada día que se realiza la PSA automatizada con muestras de pacientes - 2: Semanal - 3: Semanas alternas - 4: Mensual - 5: Otro (describir en comentarios) - NA: no se utiliza un método automatizado</t>
  </si>
  <si>
    <r>
      <t xml:space="preserve">¿Se realiza el CC de los sistemas automatizados </t>
    </r>
    <r>
      <rPr>
        <sz val="10"/>
        <rFont val="Calibri"/>
        <family val="2"/>
        <scheme val="minor"/>
      </rPr>
      <t xml:space="preserve">de PSA </t>
    </r>
    <r>
      <rPr>
        <sz val="10"/>
        <color rgb="FF000000"/>
        <rFont val="Calibri"/>
        <family val="2"/>
        <scheme val="minor"/>
      </rPr>
      <t>utilizando las cepas de referencia ATCC recomendadas a continuación? (Revise los registros de CC para confirmar)</t>
    </r>
  </si>
  <si>
    <t>Nota: tenga en cuenta que todas las preguntas se refieren solo a muestras clínicas de pacientes, NO a muestras de investigación o ambientales</t>
  </si>
  <si>
    <t>¿Requiere la política de laboratorio que todas las muestras estén acompañadas de un formulario de solicitud de pruebas aprobado por laboratorio?</t>
  </si>
  <si>
    <t>¿Aplica el laboratorio un sistema de doble identificador? (Ej., deben estar presentes tanto el nombre del paciente como un identificador numérico en el formulario y en la muestra).</t>
  </si>
  <si>
    <t>¿Se procesan las muestras sensibles en menos de una hora trás haber llegado al laboratorio?</t>
  </si>
  <si>
    <t>Cuando el laboratorio de bacteriología está cerrado, ¿hay otro laboratorio que procese (siembre en placa) las muestras o que se asegure de que se almacenan a las temperaturas adecuadas? (Seleccione NA si el laboratorio de bacteriología no cierra)</t>
  </si>
  <si>
    <t>¿Se almacenan correctamente las muestras en el laboratorio antes y después de las pruebas?</t>
  </si>
  <si>
    <t>Coprocultivo</t>
  </si>
  <si>
    <t>Cultivo genital</t>
  </si>
  <si>
    <t>Estándar: ISO 15189: 5.4.1, 5.4.5, 5.4.7, 5.4.8, 5.4.10, 5.4.11, 5.4.13 Estándar: ISO 15189: 5.2.9, 5.4.14, 5.7.3 Las muestras deben ser almacenadas con las condiciones adecuadas para garantizar la estabilidad de la muestra. Las muestras que ya no se requieran deben eliminarse de manera segura, de acuerdo con las normas de bioseguridad</t>
  </si>
  <si>
    <r>
      <t>¿Se escriben en un POE o en un documento técnico de ayuda del laboratorio</t>
    </r>
    <r>
      <rPr>
        <sz val="10"/>
        <color rgb="FFFF0000"/>
        <rFont val="Calibri"/>
        <family val="2"/>
        <scheme val="minor"/>
      </rPr>
      <t xml:space="preserve"> </t>
    </r>
    <r>
      <rPr>
        <sz val="10"/>
        <color rgb="FF000000"/>
        <rFont val="Calibri"/>
        <family val="2"/>
        <scheme val="minor"/>
      </rPr>
      <t>los criterios de rechazo  para cada tipo de muestra ?</t>
    </r>
  </si>
  <si>
    <t>¿Se rechazan las muestras que no estén etiquetadas?</t>
  </si>
  <si>
    <t>¿Se rechazan las muestras con derrames?</t>
  </si>
  <si>
    <t>Cuando se rechazan las muestras, ¿notifica de inmediato el laboratorio al hospital o a la clínica para que se pueda recoger una nueva muestra?</t>
  </si>
  <si>
    <t>¿Proporciona el laboratorio instrucciones/POEs de la recogida de muestras para hemocultivos a las areas de recogida de muestras de pacientes?</t>
  </si>
  <si>
    <t>¿Proporciona el laboratorio (u otro departamento) formación anual al personal clínico sobre la toma de muestras para hemocultivos?</t>
  </si>
  <si>
    <t>Revise las instrucciones de toma de muestras para hemocultivos. ¿Aborda los siguientes elementos?</t>
  </si>
  <si>
    <t>Preparación del tapón con antiséptico e inoculación aséptica en los frascos.</t>
  </si>
  <si>
    <t>Volumen mínimo para adultos (generalmente 10-15 ml por frasco)</t>
  </si>
  <si>
    <t>Volumen mínimo para niños (generalmente 5-10 ml por frasco)</t>
  </si>
  <si>
    <t>Volumen mínimo para neonatos (generalmente 0.5-1mL por frasco)</t>
  </si>
  <si>
    <t>¿Exige la política de laboratorio que se recojan dos frascos de hemocultivos?</t>
  </si>
  <si>
    <t>¿Especifica la política si cada hemocultivo debe obtenerse a partir de un sitio diferente de venopunción?</t>
  </si>
  <si>
    <t>Etiquetado adecuado del frasco (nombre del paciente, identificación, fecha, hora, sitio de venopunción)</t>
  </si>
  <si>
    <t>Transporte de los frascos al laboratorio en el plazo de una hora tras la recogida de la muestra.</t>
  </si>
  <si>
    <t>Si se retrasa el transporte, almacene los frascos para sistemas automatizados a temperatura ambiente; almacenar los frascos para sistemas manuales a 37 ° C.</t>
  </si>
  <si>
    <t>¿Proporciona el laboratorio instrucciones/POEs de la recogida de muestras para urocultivos a las áreas de recogida de muestras de pacientes?</t>
  </si>
  <si>
    <t>¿Proporciona el laboratorio (u otro departamento) formación anual de actualización al personal clínico sobre la recogida de muestras para urocultivos?</t>
  </si>
  <si>
    <t>Revise las instrucciones de recogida de muestras para urocultivos. ¿Aborda los siguientes elementos?</t>
  </si>
  <si>
    <t>Usar solo contenedores estériles</t>
  </si>
  <si>
    <t>Volumen mínimo (generalmente 3 ml)</t>
  </si>
  <si>
    <t>Instrucciones para el etiquetado adecuado</t>
  </si>
  <si>
    <t>Transporte al laboratorio a temperatura ambiente en el plazo máximo de dos horas tras la recogida de la muestra</t>
  </si>
  <si>
    <t>Si el transporte se retrasa, almacenar refrigerado por un máximo de 24 horas</t>
  </si>
  <si>
    <t>¿Proporciona el laboratorio instrucciones/POEs de recogida de muestras para coprocultivo a las áreas de recogida de muestras de pacientes?</t>
  </si>
  <si>
    <t>¿Proporciona el laboratorio (u otro departamento) formación anual de actualización al personal clínico sobre la recogida de muestras para coprocultivo?</t>
  </si>
  <si>
    <t>Revise las instrucciones de recogida de muestras para coprocultivos. ¿Aborda los siguientes elementos?</t>
  </si>
  <si>
    <t>Usar solo contenedores aprobados</t>
  </si>
  <si>
    <t>Transporte al laboratorio a temperatura ambiente en el plazo máximo de dos horas tras la recogida de la muestra.</t>
  </si>
  <si>
    <t>Si el transporte se retrasa, guardar la muestra en un medio de transporte aprobado (como Cary-Blair) por un máximo de 24 horas</t>
  </si>
  <si>
    <t>Si  el transporte se retrasa, no refrigerar las heces, ya que algunos patógenos, especialmente Shigella spp, mueren a bajas temperaturas.</t>
  </si>
  <si>
    <t>PROCESAMIENTO DE LOS HEMOCULTIVOS</t>
  </si>
  <si>
    <t>Cuando un frasco de hemocultivo muestra signos de positividad (turbidez, hemólisis o producción de gas), ¿realiza el laboratorio una tinción de Gram del caldo del frasco?</t>
  </si>
  <si>
    <t>Si la tinción de Gram del frasco es positiva, ¿notifica el laboratorio inmediatamente el resultado al médico?</t>
  </si>
  <si>
    <t>Cuando se subcultiva un caldo de hemocultivo positivo, ¿se incluye una placa de chocolate para garantizar la recuperación de los organismos fastidiosos ?</t>
  </si>
  <si>
    <t>¿Inocula el laboratorio más de una muestra de paciente en la misma placa de Petri?</t>
  </si>
  <si>
    <t>¿Se definen adecuadamente en el POE de hemocultivos los organismos que se consideran generalmente contaminantes?</t>
  </si>
  <si>
    <t>Por ejemplo, Corynebacterium spp., Propionibacterium spp., Micrococcus spp., Viridans Strep spp., Bacillus spp. Y Staph spp. Coagulasa negativa. aislado de un único cultivo</t>
  </si>
  <si>
    <t>¿Realiza el laboratorio PSA en organismos que sean posibles contaminantes?</t>
  </si>
  <si>
    <t>1: solo automatizado; 2: solo sistema manual; 3: sistemas automatizados y manuales</t>
  </si>
  <si>
    <t>Revise el POE para la incubación manual de frascos de hemocultivo. ¿Incluye las instrucciones siguientes? (Si solo se utilizan sistemas automatizados, responda NA)</t>
  </si>
  <si>
    <t>Cada día de incubación, examinar visualmente todas los frascos en busca de signos de positividad (turbidez, hemólisis, producción de gas)</t>
  </si>
  <si>
    <t>Después de 24 horas de incubación, realizar un subcultivo de todos los frascos que aparenten ser negativos</t>
  </si>
  <si>
    <t>Después de 48 horas de incubación, realizar nuevamente un subcultivo de todos los frascos que aparenten ser negativos (si el primer subcultivo fue negativo)</t>
  </si>
  <si>
    <t>Realizar un subcultivo de los frascos que aparenten ser negativos en una placa de agar chocolate (incubada al 5% de CO2) para asegurar la recuperación de organismos fastidiosos.</t>
  </si>
  <si>
    <t xml:space="preserve">Dejar incubar todos los frascos entre 5 y 7 días antes de emitir un informe final negativo </t>
  </si>
  <si>
    <t xml:space="preserve">En el último día de incubación, realizar un subcultivo final antes de emitir el informe final negativo </t>
  </si>
  <si>
    <t>Si el laboratorio no ofrece urocultivos como un servicio, responda NA hasta la sección de coprocultivo</t>
  </si>
  <si>
    <t>¿Tiene el laboratorio un POE sobre cómo procesar la orina para el cultivo bacteriano? (Solicitar ver)</t>
  </si>
  <si>
    <t>Según el POE, ¿qué medios se utilizan para el urocultivo primario?</t>
  </si>
  <si>
    <t>1. Tanto el agar sangre como el agar selectivo para Gram negativos (Ej., MacConkey, EMB, CLED)</t>
  </si>
  <si>
    <t>Estándar: CAP MIC.22210; SANAS TR 34-04: 3.2.1.2 Se deben usar medios y procedimientos que aseguren el aislamiento e identificación de uropatógenos comunes como Enterobacteriaceae, Enterococcus sp. Y Staphylococcus sp.</t>
  </si>
  <si>
    <t>Estándar: CAP MIC.22200; SANAS TR 34-04: 3.2.1.2 Los estándares mínimos para la evaluación de los urocultivos deben incluir una estimación del número de organismos. Ej., expresar el cultivo cuantitativo como UFC / L.</t>
  </si>
  <si>
    <t>¿Se siembra la orina en las placas utilizando un asa de siembra calibrada?</t>
  </si>
  <si>
    <t>1: Sí, 1 µL - 2: Sí, 10 µL - 3: No, las asas de siembra calibradas no se usan para sembrar la orina en placas</t>
  </si>
  <si>
    <t>¿Siembra el laboratorio más de una muestra de paciente en la misma placa de Petri?</t>
  </si>
  <si>
    <t>¿Proporciona el POE de urocultivos orientación al técnico para determinar qué organismos "trabajar" (ID y PSA) en función de las cantidades relativas, la patogenicidad y el método de recogida de muestras?</t>
  </si>
  <si>
    <t>¿Se ha formado adecuadamente a los técnicos para reconocer una muestra de orina mal recogida (aquella con predominio de flora fecal o de la piel) en función de las cantidades relativas, tipos y mezclas de organismos presentes?</t>
  </si>
  <si>
    <t>Si el laboratorio no ofrece el coprocultivo como un servicio, responda NA a las siguientes preguntas</t>
  </si>
  <si>
    <t>¿Tiene el laboratorio un POE sobre cómo procesar las heces (en placa) para el cultivo bacteriano?  (Solicitar ver)</t>
  </si>
  <si>
    <t>¿Describe el POE cómo identificar posibles patógenos en todos los medios primarios?</t>
  </si>
  <si>
    <t>El POE debe describir la aparición de colonias de posibles patógenos en MAC y otros medios selectivos y diferenciales que se utilicen, y debe definir cómo proceder cuando se encuentre a un posible patógeno.</t>
  </si>
  <si>
    <t>¿Qué medios se utilizan para el coprocultivo primario?</t>
  </si>
  <si>
    <t>Agar MacConkey o Eosina azul de metileno (EMB, por sus siglas en inglés)</t>
  </si>
  <si>
    <t>Agar de detección selectiva y diferencial para Salmonella y Shigella (Ej., Agar Salmonella / Shigella, agar entérico de Hektoen, agar xilosa lisina desoxicolato o agar desoxicolato citrato)</t>
  </si>
  <si>
    <t>Caldo de enriquecimiento selectivo (Ej., Selenita, GN, etc.)</t>
  </si>
  <si>
    <t>Otro (describir en comentarios, no se puntua)</t>
  </si>
  <si>
    <t>¿Cuál de los siguientes patógenos se buscan rutinariamente en los coprocultivos recibidos?</t>
  </si>
  <si>
    <t>10- PROCEDIMIENTOS OPERATIVOS ESTANDARIZADOS Y MÉTODOS DE IDENTIFICACIÓN</t>
  </si>
  <si>
    <t>Nota: tenga en cuenta que todas las preguntas se refieren solo a aislamientos clínicos de pacientes, NO a aislamientos ambientales o de investigación.</t>
  </si>
  <si>
    <t>MÉTODOS DE IDENTIFICACIÓN CONVENCIONALES - POE RESUMEN DE PUNTUACIÓN</t>
  </si>
  <si>
    <t>Responda las siguientes preguntas para cada método manual / bioquímico que se utilice en el laboratorio.</t>
  </si>
  <si>
    <t>* "Completamente implementado" significa que el POE ha sido aprobado y firmado por un supervisor de laboratorio o persona designada para tal efecto, y que el personal del laboratorio ha recibido formado de sus contenidos y utiliza el POE. Un POE que está completo pero que no ha sido aprobado o no tiene un uso en la rutina no se considera completamente implementado.</t>
  </si>
  <si>
    <t>** "Fácilmente disponible" significa que los técnicos pueden acceder fácilmente al POE desde la poyata o cerca de ella, ya sea en forma electrónica o en papel, y que la información buscada se encuentra fácilmente dentro del POE, no está diluida en un documento más grande y está escrita en un lenguaje que aquellos que usan el POE pueden leer con fluidez.</t>
  </si>
  <si>
    <t>STAPHYLOCOCCUS AUREUS, MÉTODOS CLAVE DE IDENTIFICACIÓN</t>
  </si>
  <si>
    <t>¿Está en uso este reactivo en su laboratorio? (En caso negativo, seleccione N/A para las preguntas restantes sobre este reactivo)</t>
  </si>
  <si>
    <t>¿Hay un POE actualizado  que esté completamente implementado? * (Si el reactivo está en uso pero no hay POE, responda "no" a todas las preguntas restantes sobre este reactivo)</t>
  </si>
  <si>
    <t>¿Está el POE fácilmente disponible ** para el personal que trabaja en la poyata?</t>
  </si>
  <si>
    <t>¿Define el POE los organismos para el CC, frecuencia del CC y resultados de CC esperados?</t>
  </si>
  <si>
    <t>¿Proporciona el POE instrucciones sobre cómo realizar la prueba correctamente paso a paso ?</t>
  </si>
  <si>
    <t>¿Proporciona el POE instrucciones sobre cómo interpretar los resultados paso a paso?</t>
  </si>
  <si>
    <t>¿Se realiza la prueba de catalasa antes de la prueba de la coagulasa en aislados sospechosos de estafilococo?</t>
  </si>
  <si>
    <t>¿Proporciona el POE instrucciones sobre cómo realizar la inoculación y la incubación paso a paso ?</t>
  </si>
  <si>
    <t>¿Proporciona el POE instrucciones sobre cómo realizar la lectura e interpretación paso a paso?</t>
  </si>
  <si>
    <t>¿Cuál es el origen del plasma utilizado para las pruebas de la coagulasa?</t>
  </si>
  <si>
    <t>1: plasma de conejo comercial - 2: conejo sangrado localmente - 3: plasma humano - 4: otra fuente (por favor describa en los comentarios)</t>
  </si>
  <si>
    <t>¿Se confirman los resultados negativos de la prueba de la coagulasa en porta con una prueba de coagulasa en tubo antes de notificar?</t>
  </si>
  <si>
    <t>1: siempre 2: a veces 3: nunca; NA, el laboratorio no realiza pruebas de la coagulasa en porta</t>
  </si>
  <si>
    <t>¿Se retiran las tarjetas desechables después del uso (no se reutilizan)?</t>
  </si>
  <si>
    <t>1: Siempre - 2: A veces - 3: No - NA, el laboratorio no usa aglutinación de látex para identificar estafilococos</t>
  </si>
  <si>
    <t>Si el resultado de Optoquina es dudoso (9-13 mm), ¿se realiza la prueba de solubilidad en bilis u otras pruebas adicionales para confirmar la identificación?</t>
  </si>
  <si>
    <t>Aglutinación de látex para Strep. Pneumo</t>
  </si>
  <si>
    <t>Indol</t>
  </si>
  <si>
    <t xml:space="preserve">Agar Hierro-Triple-Azúcar (TSI) o agar de Hierro de Kligler (KIA) </t>
  </si>
  <si>
    <t>Agar Lisina Hierro (LIA) o lisina descarboxilasa (LDC)</t>
  </si>
  <si>
    <t>SEROLOGÍA SHIGELLA / SALMONELLA</t>
  </si>
  <si>
    <t>¿Proporciona el POE instrucciones paso a paso para realizar la prueba?</t>
  </si>
  <si>
    <t>Prueba de oxidación-fermentación (OF) de la glucosa</t>
  </si>
  <si>
    <t>¿Está en uso esta prueba en su laboratorio? (En caso negativo, seleccione N/A para las preguntas restantes sobre este reactivo)</t>
  </si>
  <si>
    <t> Si el laboratorio utiliza kits bioquímicos rápidos para la identificación del organismo (Ej., API, Liofilchem, RapID), ¿contiene el POE para cada kit la siguiente información? (Si no se usan kits, marque "NA", si se usan kits pero no hay POE, marque "No")</t>
  </si>
  <si>
    <t>Organismos definidos para el CC, frecuencia del CC y resultados de CC esperados</t>
  </si>
  <si>
    <t>Instrucciones sobre cómo preparar paso a paso el inóculo en el medio de cultivo líquido correcto y en la densidad correcta.</t>
  </si>
  <si>
    <t>Instrucciones sobre cómo inocular e incubar el dispositivo paso a paso</t>
  </si>
  <si>
    <t>Instrucciones sobre cómo leer los resultados paso a paso, incluido el uso de reactivos adicionales en caso de ser necesario</t>
  </si>
  <si>
    <t>Instrucciones claras sobre la interpretación de resultados y cómo reconocer resultados inaceptables.</t>
  </si>
  <si>
    <t>¿Están los POE disponibles en un idioma que los técnicos puedan leer con fluidez?</t>
  </si>
  <si>
    <t>Después de la inoculación del dispositivo, ¿utiliza el laboratorio el inóculo restante para hacer una placa de pureza? (Una placa de pureza es un subcultivo del inóculo que se hace para garantizar que éste no estuviera mezclado ni contaminado; generalmente se siembra como la orina para garantizar la visualización de las colonias individuales y se verifica su pureza al leer los resultados)</t>
  </si>
  <si>
    <t>Después de la incubación, ¿están todos los reactivos suplementarios disponibles y se agregan de acuerdo con las instrucciones del fabricante? (por ejemplo, VP1 y 2 para API)</t>
  </si>
  <si>
    <t>¿Están actualizadas las bases de datos usadas para interpretar los resultados del kit (bionumbers)?</t>
  </si>
  <si>
    <t>Cuando un resultado de ID (bionumber) no alcanza el umbral para una identificación aceptable, ¿hay evidencia de que se toman las medidas apropiadas, tales como repetir la prueba con otro método o realizar pruebas bioquímicas adicionales?</t>
  </si>
  <si>
    <t>Si el laboratorio utiliza métodos automatizados para la identificación de organismos (Ej., Vitek, Microscan, Phoenix), ¿contienen los POE la siguiente información? (Los manuales de usuario proporcionados por el fabricante no se consideran POEs)</t>
  </si>
  <si>
    <t>Instruccones claras sobre la interpretación de resultados y cómo reconocer resultados inaceptables.</t>
  </si>
  <si>
    <t>Una placa de pureza es un subcultivo del inóculo que se hace para garantizar que éste no estuviera mezclado ni contaminado; generalmente se siembra como la orina para garantizar la visualización de las colonias individuales y se verifica su pureza al leer los resultados. Generalmente se usa BAP.</t>
  </si>
  <si>
    <t>Cuando el software del instrumento marca un resultado de ID como dudoso, ¿hay evidencia de que se toman las medidas apropiadas, como repetir la prueba con otro método o realizar pruebas bioquímicas adicionales?</t>
  </si>
  <si>
    <t>Cuando la placa primaria tiene cultivos mixtos, ¿es una práctica estándar subcultivar cada colonia de interés en una placa nueva para garantizar la pureza antes de proseguir con la identificación?</t>
  </si>
  <si>
    <t>Para los bacilos Gram negativos, ¿es una práctica estándar realizar primero una prueba de oxidasa, antes de proceder con cualquier otra prueba de identificación (incluida la identificación automática)?</t>
  </si>
  <si>
    <t>Para los bacilos Gram negativos, ¿es una práctica estándar realizar en segundo lugar una prueba de indol, antes de proceder con otras pruebas de identificación (incluida la identificación automática)?</t>
  </si>
  <si>
    <t>Para los bacilos Gram negativos oxidasa negativos que no fermentan la lactosa (placa MacConkey limpia), ¿hay suficientes pruebas disponibles para conseguir una identificación definitiva?</t>
  </si>
  <si>
    <t>Para los bacilos Gram negativos con oxidasa positiva que no son Pseudomonas aeruginosa (carecen del olor característico), ¿hay suficientes pruebas disponibles para conseguir una identificación definitiva?</t>
  </si>
  <si>
    <t>Para los cocos Gram positivos, ¿es una práctica estándar realizar primero una prueba de catalasa, antes de proceder con cualquier otra prueba de identificación (incluida la identificación automática)?</t>
  </si>
  <si>
    <t>Para los cocos Gram positivos catalasa positivos, ¿es una práctica estándar realizar a continuación una prueba de la coagulasa, antes de proceder con otras pruebas de identificación (incluida la identificación automática)?</t>
  </si>
  <si>
    <t>Para los cocos Gram positivos catalasa negativos, ¿es una práctica estándar evaluar el tipo de hemólisis (alfa, beta, gamma), antes de proceder con otras pruebas de identificación (incluida la identificación automática)?</t>
  </si>
  <si>
    <t>Completamente implementado *, POE actualizado y vigente</t>
  </si>
  <si>
    <t>El POE está fácilmente disponible ** para el personal que trabaja en la poyata</t>
  </si>
  <si>
    <t>El POE define los organismos para el CC, frecuencia del CC y resultados de CC esperados</t>
  </si>
  <si>
    <t>El POE proporcona instrucciones paso a paso para realizar la prueba</t>
  </si>
  <si>
    <t xml:space="preserve">El POE proporciona instrucciones sobre cómo realizar la interpretación de la prueba paso a paso </t>
  </si>
  <si>
    <t xml:space="preserve">11- ASPECTOS BÁSICOS DE PRUEBAS DE SENSIBILIDAD ANTIMICROBIANA (PSA) </t>
  </si>
  <si>
    <t>MANTENIMIENTO DE LOS DISCOS Y TIRAS DE GRADIENTE CON ANTIBIÓTICO</t>
  </si>
  <si>
    <t>¿Los discos y tiras con antibióticos vienen con un certificado de análisis del fabricante en el que se garantiza que fueron probados y realizados de acuerdo con los estándares de calidad ISO?</t>
  </si>
  <si>
    <t>¿Están los paquetes que no se utilizan almacenados sin abrir y en su embalaje original para evitar la entrada de humedad?</t>
  </si>
  <si>
    <t>¿Se almacenan los discos y tiras con antibióticos sin abrir en un congelador no frost?</t>
  </si>
  <si>
    <t>Si el cartucho del disco con antibiótico tiene una tapa, ¿se reemplaza la tapa cada vez que se abre el cartucho?</t>
  </si>
  <si>
    <t>Una vez abiertos, ¿se almacenan los discos con antibióticos que están en uso de tal manera que pueda haber una trazabilidad del número de lote y la fecha de caducidad de cada disco? (Cuando se extraen discos individuales y se transfieren a contenedores secundarios, los números de lote pueden mezclarse y los discos caducados pueden usarse inadvertidamente).</t>
  </si>
  <si>
    <t>¿Se almacenan los discos y tiras con antibióticos en uso en un recipiente herméticamente cerrado con desecantes activos?</t>
  </si>
  <si>
    <t>Si los desecantes no tienen un indicador de color, ¿se reemplazan los desecantes incoloros al menos mensualmente?</t>
  </si>
  <si>
    <t>¿Se almacenan los recipientes que contienen los discos / tiras con antibióticos abiertos en un refrigerador o en un congelador no frost cuando no están en uso?</t>
  </si>
  <si>
    <t>¿Se permite que los recipientes que contienen discos / tiras con antibióticos abiertos se equilibren a temperatura ambiente antes de abrirlos para minimizar la condensación (generalmente 1 hora)?</t>
  </si>
  <si>
    <t>Al preparar un inóculo utilizando el método de suspensión de colonias, ¿se han utilizado colonias de más de 24 horas?</t>
  </si>
  <si>
    <t>Observe una preparación de inóculo para hacer una PSA. ¿Usan los técnicos exclusivamente colonias individuales y bien aisladas de un mismo tipo morfológico?</t>
  </si>
  <si>
    <t>¿Se toman las colonias solo de medios no selectivos, como el agar sangre (se acepta el agar MacConkey)?</t>
  </si>
  <si>
    <t>¿Alguna vez el laboratorio mezcla intencionalmente dos organismos diferentes en el mismo inóculo para hacer una PSA?</t>
  </si>
  <si>
    <t>¿Se indica en los registros que la solución salina se analiza periódicamente para determinar la esterilidad? (Preferiblemente al menos semanalmente)</t>
  </si>
  <si>
    <t>¿Se lleva el inóculo a una turbidez equivalente al 0.5 de la escala de McFarland?</t>
  </si>
  <si>
    <t>¿Cómo se ajusta con precisión la turbidez del inóculo?</t>
  </si>
  <si>
    <t>1: densitómetro calibrado / medidor de turbidez - 2: comparación visual con un estándar de 0.5 McFarland que no haya caducado (comprobar fecha de caducidad) - 3: ninguno de los anteriores</t>
  </si>
  <si>
    <t>¿Utiliza el laboratorio alguna vez agar que no sea Mueller Hinton para hacer PSA de organismos no fastidiosos?</t>
  </si>
  <si>
    <t>¿Utiliza el laboratorio alguna vez otro agar que no sea Mueller Hinton suplementado con sangre para PSA de S. pneumoniae?</t>
  </si>
  <si>
    <t>Observe la inoculación en una placa MH.</t>
  </si>
  <si>
    <t>¿Se usa siempre el inóculo antes de que transcurran 15 minutos desde su preparación?</t>
  </si>
  <si>
    <t>¿Se extiende el inóculo de manera que se cree una siembra uniforme?</t>
  </si>
  <si>
    <t>Trazar una línea de arriba a abajo, luego extenderla de izquierda a derecha a través de esa línea vertical. Rotar la placa 60 ° y repetir desde el principio; rotar la placa otros 60 ° y repetir nuevamente.</t>
  </si>
  <si>
    <t>Antes de aplicar discos / tiras, ¿se dejan reposar las placas MH inoculadas, tapadas, de 3 a no más de 15 minutos para permitir la absorción del exceso de humedad superficial?</t>
  </si>
  <si>
    <t>Cuando se usan dispensadores de discos, ¿se desinfecta la parte inferior del dispensador entre aislamiento y aislamiento?</t>
  </si>
  <si>
    <t>¿Se incuban las placas de la PSA antes de que transcurran 15 minutos desde la colocación de los discos / tiras?</t>
  </si>
  <si>
    <t>Después de la inoculación para la PSA, ¿se hacen "placas de pureza" a partir de la suspensión restante?</t>
  </si>
  <si>
    <t>Una placa de pureza es un subcultivo del inóculo que se hace para garantizar que éste no estuviera mezclado ni contaminado; generalmente se siembra como la orina para garantizar la visualización de las colonias individuales y se verifica su pureza al leer los resultados</t>
  </si>
  <si>
    <t>¿Se incuban las placas de la PSA para organismos no fastidiosos en CO2?</t>
  </si>
  <si>
    <t>¿Se incuban las placas de PSA para S. pneumoniae en 5% de CO2?</t>
  </si>
  <si>
    <t>Observar algunas placas Mueller Hinton para PSA que haya actualmente en incubación y / o recientemente leídas.</t>
  </si>
  <si>
    <t>¿La siembra es uniforme (no se observan huecos ni colonias individuales)?</t>
  </si>
  <si>
    <t>¿Hay un máximo de 6 discos con antibiótico por placa de 100 mm?</t>
  </si>
  <si>
    <t>¿Hay un máximo de 12 discos con antibiótico por placa de 150 mm?</t>
  </si>
  <si>
    <t>LECTURA DE RESULTADOS DE LAS PSA</t>
  </si>
  <si>
    <t>¿Se leen los resultados de las PSA antes de que trascurran 16 horas de incubación?</t>
  </si>
  <si>
    <t>¿Se leen los resultados de las PSA una vez transcurridas más de 24 horas de incubación?</t>
  </si>
  <si>
    <t>Si se observan colonias individuales dentro del halo de inhibición, ¿repite el laboratorio la prueba haciendo un nuevo subcultivo a partir de una sola colonia de la placa original?</t>
  </si>
  <si>
    <t>Observar la lectura de una placa Mueller Hinton para PSA</t>
  </si>
  <si>
    <t>¿Está la placa puesta frente a una superficie negra no reflectante?</t>
  </si>
  <si>
    <t>¿Está la placa invertida y los halos se miden por su parte posterior?</t>
  </si>
  <si>
    <t>¿Se utiliza una regla o un pie de rey con marcas milimétricas para medir los halos de inhbición?</t>
  </si>
  <si>
    <t>¿Posee el laboratorio un documento de guía con fotos que describa cómo medir los diámetros de los halos de inhibición, como el CLSI M02 o las guías de lectura del método de difusión con discos de EUCAST?</t>
  </si>
  <si>
    <t>¿Posee el laboratorio un documento de guía con fotos que describa cómo medir los valores en la tira de gradiente?</t>
  </si>
  <si>
    <t>¿Se indica en el POE o en el documento técnico de ayuda del laboratorio que los halos de inhibición y / o los valores de CMI para el cotrimoxazol (SXT) se miden con una inhibición del crecimiento del 80%, en lugar del 100%?</t>
  </si>
  <si>
    <t>¿Se indica en el POE o en el documento técnico de ayuda del laboratorio cómo medir los halos de inhibición y / o los valores de CMI cuando haya sobrecrecmiento (swarming) por especies de Proteus?</t>
  </si>
  <si>
    <r>
      <t>¿Está actualizado el software del instrumento automatizad</t>
    </r>
    <r>
      <rPr>
        <sz val="10"/>
        <rFont val="Calibri"/>
        <family val="2"/>
        <scheme val="minor"/>
      </rPr>
      <t>o de PSA</t>
    </r>
    <r>
      <rPr>
        <sz val="10"/>
        <color rgb="FF000000"/>
        <rFont val="Calibri"/>
        <family val="2"/>
        <scheme val="minor"/>
      </rPr>
      <t>?</t>
    </r>
  </si>
  <si>
    <r>
      <t>Responda NA si el laboratorio no usa un instrumento automatizado</t>
    </r>
    <r>
      <rPr>
        <sz val="10"/>
        <rFont val="Calibri"/>
        <family val="2"/>
        <scheme val="minor"/>
      </rPr>
      <t xml:space="preserve"> de PSA</t>
    </r>
  </si>
  <si>
    <t>¿Hay evidencia de que se toman las medidas adecuadas cuando el software del instrumento para PSA marca un resultado dudoso (como verificar la pureza o repetir la prueba por otro método)?</t>
  </si>
  <si>
    <t>¿Hay evidencia de que el personal de microbiología ha recibido la formación adecuada para reconocer los patrones de resistencia intrínseca? (1: Sí - 2: Algunos, pero quisiera formación adicional - 3: No)</t>
  </si>
  <si>
    <t>Nota: La resistencia intrínseca se define como una resistencia inherente o innata (no adquirida) propia de especie; por ejemplo, Citrobacter spp. y Klebsiella spp. son intrínsecamente (naturalmente) resistentes a la ampicilina</t>
  </si>
  <si>
    <t>Verifique los POE y los registros de evaluación de formación / competencia</t>
  </si>
  <si>
    <t>¿Proporcionan los POEs o documentos técnicos de ayuda del laboratorio sobre PSA ejemplos de patrones de resistencia intrínseca? (Como las que se encuentran en el Apéndice B de CLSI M100 o las Reglas de experto de EUCAST V3.1)</t>
  </si>
  <si>
    <t>¿Hay evidencia de que el personal de microbiología ha recibido la formación adecuada para reconocer resultados inusuales o inesperados en las PSA que puedan requerir investigación? (por ejemplo, Klebsiella spp. S a ampicilina; Staph spp. I / R a vancomicina)</t>
  </si>
  <si>
    <t>¿Definen los POEs o documentos técnicos de ayuda del laboratorio sobre PSA ejemplos de resultados inusuales o inesperados en las PSA? (Como las que se encuentran en el Apéndice A de CLSI M100 o las Reglas de experto de EUCAST V3.1)</t>
  </si>
  <si>
    <t>¿Describen los POEs o documentos técnicos de ayuda del laboratorio sobre PSA qué acciones tomar cuando se encuentran resultados inusuales o inesperados en las PSA (por ejemplo, verificar la pureza, reconfirmar la identificación del organismo, verificar el CC relevante, repetir las pruebas, notificar al supervisor)?</t>
  </si>
  <si>
    <t>¿Se informa al responsable o supervisor de microbiología cuando se identifican resultados inusuales en las PSA?</t>
  </si>
  <si>
    <t>¿Revisa un supervisor todos los resultados de las PSA en busca de resultados inusuales antes de notificar los resultados a los médicos?</t>
  </si>
  <si>
    <t>¿Hay evidencia de que el supervisor recibió la formación adecuada sobre cómo reconocer resultados inusuales en las PSA?</t>
  </si>
  <si>
    <t>¿Qué estándar de punto de corte para PSA utiliza principalmente el laboratorio?</t>
  </si>
  <si>
    <t>¿Obtiene el laboratorio actualizaciones del estándar en uso al menos cada 3 años?</t>
  </si>
  <si>
    <t>¿Revisa el laboratorio cambios importantes en los estándares, por ej. cambios en el punto de corte, con los comités hospitalarios relevantes (por ejemplo, farmacia, antibióticos)?</t>
  </si>
  <si>
    <t>¿Hay internet gratuito en el laboratorio para acceder a los archivos PDF de EUCAST o la versión online de CLSI M100?</t>
  </si>
  <si>
    <t>¿Hay evidencia de que el personal de microbiología haya recibido la formación adecuada sobre cómo usar los documentos CLSI M100 o EUCAST de manera efectiva? (1: Sí - 2: Algunos, pero quisiera formación adicional - 3: No)</t>
  </si>
  <si>
    <t>Para las siguientes 3 preguntas, responda NA si el laboratorio no usa los discos correspondientes</t>
  </si>
  <si>
    <t>Mire los discos de cefotaxima actualmente en uso. ¿La concentración del antibiótico se corresponde correctamente con el estándar que usa el laboratorio? (Los puntos de corte CLSI requieren discos de 30ug, los puntos de corte EUCAST requieren discos de 5ug).</t>
  </si>
  <si>
    <t>Mire los discos de ceftazidima actualmente en uso. ¿La concentración del antibiótico corresponde correctamente con el estándar que se usa en el laboratorio? (Los puntos de corte CLSI requieren discos de 30ug, los puntos de corte EUCAST requieren 10ug)</t>
  </si>
  <si>
    <t>Mire los discos de piperacilina-tazobactam actualmente en uso. ¿La concentración del antibiótico corresponde correctamente con el estándar que se usa en el laboratorio? (Los puntos de corte CLSI requieren discos de 100 / 10ug, los puntos de corte EUCAST requieren discos de 30 / 6ug).</t>
  </si>
  <si>
    <t>12- REGLAS DE EXPERTO PARA PSA</t>
  </si>
  <si>
    <t>Revise un informe de PSA para un aislado de Salmonella o Shigella de muestra de paciente. ¿Alguno de los siguientes antibióticos fue probado o notificado?</t>
  </si>
  <si>
    <t>Estos medicamentos pueden parecer activos in vitro, pero no son clínicamente efectivos contra Salmonella o Shigella y no deben notificarse como sensibles, independientemente del resultado de la PSA.</t>
  </si>
  <si>
    <t>¿Utiliza el laboratorio el ácido nalidíxico para buscar aislados de Salmonella resistentes a la ciprofloxacina?</t>
  </si>
  <si>
    <t>Compare los POEs y documentos técnicos de ayuda del laboratorio sobre PSA  con la tabla de la columna K (y en la Guía del asesor).</t>
  </si>
  <si>
    <t>¿Utiliza el laboratorio los puntos de corte correctos de fluoroquinolona (FQ) para Salmonella spp? (Los puntos de corte de FQ para  Enterobacteriaceae no deben usarse para Salmonella spp).</t>
  </si>
  <si>
    <t xml:space="preserve">GRAM NEGATIVOS Y PUNTOS DE CORTE DE BETALACTÁMICOS </t>
  </si>
  <si>
    <t>A partir de 2009, CLSI y EUCAST redujeron los puntos de corte de varios antibióticos betalactámicos y Aztreonam para mejorar la detección de resistencia.</t>
  </si>
  <si>
    <t>La tabla en la pestaña Guía del Asesor muestra los puntos de corte actuales para estos antibióticos. Compare esta tabla con los documentos técnicos de ayuda del laboratorio y los POE que usan los técnicos parala interpretación de los halos de inhibición y CMIs.</t>
  </si>
  <si>
    <t>¿Se utilizan puntos de corte actualizados para las siguientes combinaciones?</t>
  </si>
  <si>
    <t>PRUEBAS PARA LA DETECCIÓN FENOTÍPICA DE BLEE</t>
  </si>
  <si>
    <t>NOTA: Las preguntas 12.26 y 12.27 solo se aplican a los laboratorios que NO utilizan los puntos de corte actuales de cefalosporina y aztreonam. Si este laboratorio utiliza puntos de corte actuales, seleccione NA para ambas preguntas y pase a la pregunta 12.28</t>
  </si>
  <si>
    <t>Los laboratorios que NO usan los puntos de corte actuales de cefalosporina y aztreonam deben realizar pruebas de rutina para la detección fenotípica de BLEE. Para los aislamientos positivos para BLEE, todas las penicilinas, cefalosporinas y aztreonam que sean sensibles deben informarse como resistentes. ¿Se aplica esta práctica (cambiar las interpretaciones de BLEE + de S a R)?</t>
  </si>
  <si>
    <t>Los laboratorios que NO usan los puntos de corte actuales de aztreonam y cefalosporina deben adjuntar un comentario de advertencia al informe para organismos positivos a BLEE: "Los productores de BLEE deben considerarse clínicamente resistentes a todas las penicilinas, cefalosporinas y aztreonam". ¿Se aplica esta práctica?</t>
  </si>
  <si>
    <t>Para los laboratorios que SÍ utilizan los puntos de corte actuales de cefalosporinas y aztreonam, CLSI y EUCAST ya no recomiendan realizar pruebas de rutina para la detección fenotípica de BLEE. Además, si se realiza la prueba BLEE y la prueba es positiva, las interpretaciones para los agentes betalactámicos NO necesitan cambiarse de susceptibles a resistentes. ¿Ha dejado el laboratorio de editar los resultados de las PSA basados ​​en el resultado de la prueba de BLEE?</t>
  </si>
  <si>
    <t>¿Realiza el laboratorio pruebas fenotípicas para la producción de BLEE? Incluyendo discos, tiras de gradiente o bandejas con pocillos en un sistema automatizado.</t>
  </si>
  <si>
    <t>¿Incluye el método de detección fenotípica de BLEE tanto cefotaxima (o ceftriaxona) COMO ceftazidima sola y en combinación con ácido clavulánico?</t>
  </si>
  <si>
    <t>¿Realiza el laboratorio pruebas de detección genotípica de producción de BLEE? (Por ejemplo, PCR)</t>
  </si>
  <si>
    <t>¿Indican los registros si el CC de las pruebas de detección de BLEE  se realiza semanalmente o cada vez que se realiza la prueba?</t>
  </si>
  <si>
    <t>¿Indican los registros si el laboratorio utiliza organismos de control positivo y negativo para el CC de la prueba de detección de BLEE que esté en uso? (Una cepa positiva productora de BLEE comúnmente utilizada es Klebsiella pneumoniae ATCC 700603)</t>
  </si>
  <si>
    <t>Cuando se confirma un resultado positivo de BLEE, ¿notifica el laboratorio al equipo de control de infecciones?</t>
  </si>
  <si>
    <t>PRUEBAS PARA LA DETECCIÓN FENOTÍPICA DE CARBAPENEMASAS</t>
  </si>
  <si>
    <t>Los laboratorios que NO utilizan los puntos de corte actuales de carbapenem deben realizar pruebas de rutina para detectar la producción de carbapenemasas (por ejemplo, CarbaNP, mCIM o un ensayo molecular). Si se detecta una carbapenemasa, todos los carbapenems que prueben susceptibles deben informarse como resistentes. ¿Se aplica esta práctica (cambiar los resultados de S a R en función del resultado positivo de la prueba de carbapenemasas)?</t>
  </si>
  <si>
    <t>Nota: Seleccione NA si el laboratorio usa puntos de corte actuales</t>
  </si>
  <si>
    <t>Para los laboratorios que SÍ usan los puntos de corte actuales de carbapenem, CLSI y EUCAST ya no recomiendan pruebas de rutina para detectar la producción de carbapenemasas. Además, si se realiza dicha prueba y la prueba es positiva, las interpretaciones para carbapenems NO necesitan cambiarse de susceptibles a resistentes. ¿Ha dejado el laboratorio de editar los resultados de las PSA basados ​​en el resultado de carbapenemasas?</t>
  </si>
  <si>
    <t>Nota: Seleccione NA si el laboratorio NO usa puntos de corte actuales</t>
  </si>
  <si>
    <t>¿El laboratorio realiza alguna de las siguientes pruebas fenotípicas para detectar la producción de carbapenemasas?</t>
  </si>
  <si>
    <t>Otro método con discos, por ejemplo, prueba de combinación de discos o sinergia de doble disco</t>
  </si>
  <si>
    <t>Prueba de la CMI en tira, por ejemplo, Etest KPC, MBL o Liofilchem ​​MRP / MBO, ETP / EBO</t>
  </si>
  <si>
    <t>Prueba bioquímica (colorimétrica), Ej. CarbaNP, BCT o β CARBA</t>
  </si>
  <si>
    <t>Método de Inactivación del Carbapenémico modificado (MCIM)</t>
  </si>
  <si>
    <t>¿Realiza el laboratorio pruebas genotípicas para detectar la producción de carbapenemasas? (Por ejemplo, PCR, GeneXpert, etc.)</t>
  </si>
  <si>
    <t>¿Indican los registros si el CC se realiza cada vez que se hace la prueba de detección de carbapenemasas?</t>
  </si>
  <si>
    <t>¿Indican los registros si el laboratorio utiliza organismos de control positivo y negativo para controlar la prueba de detección de carbapenemasas en uso?</t>
  </si>
  <si>
    <t>Las cepas positivas productoras de carbapenemasas comúnmente utilizadas son K.pneumo ATCC BAA-1705, K.pneumo CCUG 56233 y K.pneumo NCTC 13438</t>
  </si>
  <si>
    <t>Cuando se detecta un productor de carbapenemasas, ¿se anota en el informe final que se da al médico?</t>
  </si>
  <si>
    <t>Cuando se detecta un productor de carbapenemasas, ¿notifica el laboratorio al equipo de control de infecciones?</t>
  </si>
  <si>
    <t>¿Qué métodos de PSA usa el laboratorio para la colistina? (Marque todo lo que corresponda)</t>
  </si>
  <si>
    <t>Instrumento automatizado (Ej., Vitek / Phoenix)</t>
  </si>
  <si>
    <t>Microdilución en caldo  con polisorbato 80</t>
  </si>
  <si>
    <t>Microdilución en caldo sin polisorbato 80</t>
  </si>
  <si>
    <t>Método de elución de discos de colistina en caldo (CBDE, por sus siglas en inglés)</t>
  </si>
  <si>
    <r>
      <t>¿Indican los registros si el CC de la PSA de colistina</t>
    </r>
    <r>
      <rPr>
        <sz val="10"/>
        <color rgb="FFFF0000"/>
        <rFont val="Calibri"/>
        <family val="2"/>
        <scheme val="minor"/>
      </rPr>
      <t xml:space="preserve"> </t>
    </r>
    <r>
      <rPr>
        <sz val="10"/>
        <color rgb="FF000000"/>
        <rFont val="Calibri"/>
        <family val="2"/>
        <scheme val="minor"/>
      </rPr>
      <t>se realiza semanalmente o cada vez que se realiza la prueba?</t>
    </r>
  </si>
  <si>
    <t>¿Indican los registros si el laboratorio utiliza organismos sensibles y resistentes para el CC de la prueba de colistina en uso? (Se recomienda E. coli NCTC 13846 para detectar resistencia de bajo nivel)</t>
  </si>
  <si>
    <t>Cuando se detecta resistencia a la colistina, ¿se notifica a alguno de los siguientes?</t>
  </si>
  <si>
    <t>Cuando se detecta resistencia a la colistina, ¿se envía el aislado a un laboratorio de referencia para la caracterización molecular (por ejemplo, prueba para los genes mcr)?</t>
  </si>
  <si>
    <t>Si el laboratorio realiza la PSA de microdilución en caldo para colistina, ¿se usa sulfato de colistina, y no colistina metano-sulfonato (sulfometato)?</t>
  </si>
  <si>
    <t>El derivado de colistina metano-sulfonato ("cms") es un profármaco inactivo que se descompone lentamente en solución y, por lo tanto, no puede usarse para PSA.</t>
  </si>
  <si>
    <t>Si el laboratorio realiza la PSA de microdilución en caldo  para colistina, ¿se usa el caldo Mueller Hinton con cationes ajustados?</t>
  </si>
  <si>
    <t>Responda NA si el laboratorio no realiza microdilución en caldo</t>
  </si>
  <si>
    <t>¿Comprende el personal del laboratorio las limitaciones actuales en PSA asociadas con la colistina? (es decir, el riesgo de resultados falsamente sensibles cuando se utiliza cualquier método que no sea microdilución en caldo sin polisorbato?)</t>
  </si>
  <si>
    <t>¿Ha entrenado el laboratorio al personal médico sobre cuáles son las limitaciones y los riesgos actuales asociados con la colistina en PSA?</t>
  </si>
  <si>
    <t>¿Se prueban en el laboratorio aislados de Staph aureus frente a penicilina?</t>
  </si>
  <si>
    <t>¿Se prueban los aislados de Staph aureus con halos de inhibición a la penicilina o CMI en el rango sensible para detectar la producción de β-lactamasa usando la prueba de borde del halo antes de ser notificados como sensibles a la penicilina?</t>
  </si>
  <si>
    <t>¿Utiliza el laboratorio discos de oxacilina para detectar SARM?</t>
  </si>
  <si>
    <t>Cuando los resultados de oxacilina y cefoxitina son discrepantes para S. aureus (uno es S y otro es R), ¿cómo notifica el laboratorio la oxacilina?</t>
  </si>
  <si>
    <t>1: se notifica la interpretación de oxacilina, independientemente de cuál sea el resultado de cefoxitina - 2: se notifica la interpretación de cefoxitina, independientemente de cuál sea el resultado de oxacilina - 3: Si cualquiera de estos antibióticos sale R, se notifica el resultado como R - NA: el laboratorio solo prueba uno de estos antibióticos, no ambos</t>
  </si>
  <si>
    <t>¿Realiza el laboratorio PSA en Staph aureus con antibióticos betalactámicos que no sean penicilina, oxacilina, cefoxitina o ceftarolina?</t>
  </si>
  <si>
    <t>¿Utiliza el laboratorio discos de vancomicina para detectar VISA (Staph aureus con resistencia intermedia a vancomicina) / VRSA (Staph aureus resstente a vancomicina)?</t>
  </si>
  <si>
    <t>Cuando se usa un método manual para medir la CMI de la vancomicina en Staph aureus  ¿se incuba la prueba durante 24 horas antes de leer el resultado?</t>
  </si>
  <si>
    <t>Responda NA si no se utiliza el método manual para medir la CMI</t>
  </si>
  <si>
    <t>Cuando se detecta una vancomicina CMI&gt; 8 para Staph aureus, ¿se envía el aislado a un laboratorio de referencia para pruebas adicionales de confirmación y caracterización?</t>
  </si>
  <si>
    <t>¿A los estafilococos aureus resistentes a la eritromicina y susceptibles o intermedios a la clindamicina se le hacen pruebas de detección de resistencia inducible a clindamicina?</t>
  </si>
  <si>
    <t>Si el laboratorio no realiza el disco o Etest para Strep. pneumoniae, seleccione N / A para todas las respuestas</t>
  </si>
  <si>
    <t>Observar la lectura de una placa de Strep. pneumoniae para PSA</t>
  </si>
  <si>
    <t>¿Se miden los halos donde se inhibe el crecimiento (en oposición a la zona de hemólisis)?</t>
  </si>
  <si>
    <t>Si el laboratorio utiliza un disco de oxacilina (1ug) para detectar la resistencia a la penicilina en Strep. pneumoniae, ¿qué instrucciones da el POE del laboratorio cuando el diámetro del halo de inhibición mide &lt;19? (Refiriéndose a la penicilina G o bencilpenicilina, la formulación IV)</t>
  </si>
  <si>
    <t>1: se notifica resistencia a la penicilina - 2: se realizan pruebas adicionales utilizando un método para medir la CMI de penicilina - NA: el laboratorio no realiza la detección de oxacilina</t>
  </si>
  <si>
    <t>¿Realiza el laboratorio PSA en S.pneumoniae? (No puntuado. En caso negativo, pase a la siguiente sección).</t>
  </si>
  <si>
    <t>¿Utiliza el laboratorio la técnica de difusión con discos para probar alguno de los siguientes antibióticos en S.pneumo?</t>
  </si>
  <si>
    <t>Cuando se aísla S. pneumoniae de sangre o líquido cefalorraquídeo, ¿prueba el laboratorio los siguientes antibióticos utilizando un método de CMI?</t>
  </si>
  <si>
    <t>Cuando S.pneumoniae se aísla del LCR, ¿se notifican la penicilina, la ceftriaxona y / o la cefotaxima utilizando únicamente los puntos de corte de la meningitis?</t>
  </si>
  <si>
    <t>Cuando se aisla S.pneumoniae de muestras que no sean LCRs, ¿se notifican la penicilina, la ceftriaxona y / o la cefotaxima usando puntos de corte tanto de meningitis como de no meningitis?</t>
  </si>
  <si>
    <t>¿Se les hace a las S.pneumoniae que son resistentes a la eritromicina y susceptibles o intermedias a la clindamicina las pruebas de resistencia inducible a clindamicina?</t>
  </si>
  <si>
    <t>PRUEBA DE RESISTENCIA INDUCIBLE A CLINDAMICINA</t>
  </si>
  <si>
    <t>¿Realiza el laboratorio la prueba de resistencia inducible a clindamicina (ICR, por sus siglas en inglés), también conocida como “D-test” en Staph aureus y / o Strep pneumoniae?</t>
  </si>
  <si>
    <t>¿Se especifica en el POE del D-test que los discos de eritromicina y clindamicina deben colocarse a una distancia de 15-26 mm para las especies de estafilococos?</t>
  </si>
  <si>
    <t>¿Se especifica en el POE del D-test que los discos de eritromicina y clindamicina se deben colocar a 12 mm de distancia para las especies de estreptococos?</t>
  </si>
  <si>
    <t>¿Indican los registros si el CC del D-test se realiza semanalmente o cada vez que se realiza la prueba?</t>
  </si>
  <si>
    <t>¿Indican los registros si el laboratorio utiliza organismos de control positivo y negativo para el control del D-test en uso? (La cepa positiva más utilizada en el D-test es S.aureus ATCC BAA-977)</t>
  </si>
  <si>
    <t>Cuando el D-test es positivo, ¿se cambia el resultado de clindamicina a resistente?</t>
  </si>
  <si>
    <t>REGLAS DE EXPERTO PARA EL LÍQUIDO CEFALORRAQUÍDEO (LCR)</t>
  </si>
  <si>
    <t>Revise un informe de PSA  para una cultivo de LCR positivo de una muestra de paciente ¿Alguna de las siguientes clases de antibióticos fue probado o notificado?</t>
  </si>
  <si>
    <t>(Los siguientes no son los antibióticos de elección y pueden no ser efectivos para tratar infecciones en el LCR, independientemente del resultado de la PSA)</t>
  </si>
  <si>
    <t>¿Hay un POE que defina claramente la combinación estándar de antibióticos ("paneles de antibióticos") que el laboratorio probará en cada uno de los siguientes patógenos? (Los documentos CLSI y EUCAST no son POEs)</t>
  </si>
  <si>
    <t>Revise varios informes de PSA  para E. coli. de muestras de pacientes ¿Se prueba cada vez la misma combinación de antibióticos?</t>
  </si>
  <si>
    <t>¿Define el POE claramente cómo modificar los paneles de antibióticos estándar descritos anteriormente en función del sitio del cuerpo en el que tenga lugar la infección?</t>
  </si>
  <si>
    <t>¿El laboratorio produce un informe acumulado de antibiograma al menos anualmente?</t>
  </si>
  <si>
    <t>Revise el informe acumulado de antibiograma más reciente. ¿Cumple con las siguientes recomendaciones CLSI M39?</t>
  </si>
  <si>
    <t>Muestra claramente el intervalo de fechas (por ejemplo, 1 de enero, AAAA - 31 de diciembre, AAAA)</t>
  </si>
  <si>
    <t>Muestra claramente el nombre del hospital / centro</t>
  </si>
  <si>
    <t>Los datos se presentan como % S (no % R)</t>
  </si>
  <si>
    <t>Solo presenta datos para organismos / antibióticos donde el N total de aislados sea igual o superior a 30</t>
  </si>
  <si>
    <t>¿Se excluyen del análisis los aislados de cultivos ambientales y cultivos de cribado (Ej., Cribado SARM, cribado ERV)?</t>
  </si>
  <si>
    <t>¿Puede el laboratorio eliminar datos de aislados duplicados, de modo que solo se incluya un único aislado por paciente (el primero), de una especie dada, por período de análisis, independientemente del sitio del cuerpo del que se haya obtenido?</t>
  </si>
  <si>
    <t>¿Puede separar el laboratorio los datos de pacientes ingresados de los datos de pacientes no ingresados?</t>
  </si>
  <si>
    <t>Si el laboratorio atiende a varios hospitales / centros, ¿puede separar los datos por Centro?</t>
  </si>
  <si>
    <t>¿Se revisa el informe acumulado de antibiograma anualmente por un Comité de Antibióticos o por un Comité de Farmacia?</t>
  </si>
  <si>
    <t>¿Se distribuye el informe acumulado de antibiograma a todos los médicos?</t>
  </si>
  <si>
    <t>POLÍTICA DE PSA</t>
  </si>
  <si>
    <t>¿Es la política del laboratorio la que principalmente determina a qué aislamientos se les hacen PSA, o solo se realizan PSA cuando el médico lo solicita específicamente?</t>
  </si>
  <si>
    <t>1: es la política de laboratorio la que lo determina principalmente - 2: solo cuando lo solicite el médico - 3: combinación equitativa de ambos</t>
  </si>
  <si>
    <t>¿Es la política del laboratorio la que principalmente determina qué antibióticos probar y notificar, o el laboratorio solo prueba y notifica los antibióticos específicos que solicita el médico?</t>
  </si>
  <si>
    <t>1: es la política del laboratorio la que lo determina principalmente - 2: solo los antibióticos solicitados por el médico - 3: mezcla equitativa de ambos</t>
  </si>
  <si>
    <t>El "informe en cascada" es una estrategia de notificación selectiva de los resultados de las PSA en el que los agentes secundarios (Ej., Espectro ampliado, los más costosos) pueden suprimirse o excluirse del informe del paciente si un organismo es sensible a agentes primarios dentro de la misma clase de medicamentos.</t>
  </si>
  <si>
    <t> ¿Realiza el laboratorio "informes en cascada"?</t>
  </si>
  <si>
    <t>Con los informes en cascada, existe el riesgo de que los resultados de las PSA excluidos del informe del paciente puedan también excluirse de la base de datos principal o SIL. Esto puede conducir a grandes sesgos en la vigilancia de las RAM y en las estadísticas de los informes acumulados de antibiograma.</t>
  </si>
  <si>
    <t>Si el laboratorio realiza los informes en cascada, ¿se hace de una manera que garantice que los resultados de las PSA excluidos del informe del paciente NO se excluyan del SIL u otra base de datos principal?</t>
  </si>
  <si>
    <t>¿Tiene el hospital un Comité de Antibióticos?</t>
  </si>
  <si>
    <t>Si el hospital tiene un Comité de Antibióticos, ¿algún miembro es microbiólogo?</t>
  </si>
  <si>
    <t>¿El hospital tiene un Comité de Farmacia?</t>
  </si>
  <si>
    <t>Si el hospital tiene un Comité de Farmacia, ¿algún miembro es microbiólogo?</t>
  </si>
  <si>
    <t>¿El Comité de Farmacia o el Comité de Antibióticos del hospital se reúne al menos una vez al año para revisar las recomendaciones nacionales o internacionales del panel de PSA  y modificarlas según el formulario del hospital y el informe acumulado de antibiograma?</t>
  </si>
  <si>
    <t>Completar en caso de que no haya registro de otra auditoría de seguridad en los últimos 12 meses. Esto no pretende ser una auditoría integral de seguridad.</t>
  </si>
  <si>
    <t>Cabina de bioseguridad (clase IIA)</t>
  </si>
  <si>
    <t>Cubiertas en cada cubeta de la centrífuga</t>
  </si>
  <si>
    <t>Tapa sobre rotor</t>
  </si>
  <si>
    <t>Armario de seguridad para inflamables (para almacenar de forma segura líquidos inflamables, por ejemplo, etanol)</t>
  </si>
  <si>
    <t>Estándar: El gestor del laboratorio es responsable de asegurar que el laboratorio esté equipado con equipos de seguridad estándar. La lista anterior es una lista parcial de elementos necesarios. Las cabinas de bioseguridad deben estar en su lugar y en uso y todas las centrífugas deben tener cubiertas. Las estaciones de lavado de manos deben estar designadas y equipadas y las estaciones de lavado de ojos (o un método alternativo aceptable de limpieza de ojos) deben estar disponibles y estar en estado operativo. Los kits de derrames y los botiquines de primeros auxilios deben guardarse en un lugar designado y revisarse regularmente para determinar si están listos para ser usados.</t>
  </si>
  <si>
    <t>Estándar: ISO 15189: 5.2.10 Todas las jeringas, agujas, lancetas u otros dispositivos para extracciones de sangre capaces de transmitir infecciones deben usarse solo una vez y desecharse en recipientes resistentes a los pinchazos que no se llenen en exceso. Los contenedores de objetos punzantes deben estar claramente marcados para advertir a los manipuladores del peligro potencial y deben ubicarse en áreas donde los objetos punzantes se usan comúnmente.</t>
  </si>
  <si>
    <t>¿Se han re-certificado todas las cabinas de bioseguridad en el plazo de un año a parir de la fecha de hoy?</t>
  </si>
  <si>
    <r>
      <t>Estándar: Un cabina de bioseguridad debe usarse para evitar la exposición a los aerosoles de muestras u organismos contagiosos. Para un funcionamiento adecuado y una protección total, las cabinas de bioseguridad requieren mantenimiento periódico y se les debe prestar servicio</t>
    </r>
    <r>
      <rPr>
        <sz val="10"/>
        <color rgb="FFFF0000"/>
        <rFont val="Calibri"/>
        <family val="2"/>
        <scheme val="minor"/>
      </rPr>
      <t xml:space="preserve"> </t>
    </r>
    <r>
      <rPr>
        <sz val="10"/>
        <color rgb="FF000000"/>
        <rFont val="Calibri"/>
        <family val="2"/>
        <scheme val="minor"/>
      </rPr>
      <t>en consecuencia.</t>
    </r>
  </si>
  <si>
    <t>¿Están disponibles todos los equipos de protección personal (EPI) necesarios para trabajar en un BSL2?</t>
  </si>
  <si>
    <t>Batas</t>
  </si>
  <si>
    <t>Protección facial frente a aerosoles (máscara, careta o protector contra salpicaduras)</t>
  </si>
  <si>
    <t>¿Requiere la política del laboratorio que el personal de microbiología use zapatos cerrados?</t>
  </si>
  <si>
    <t>¿Utiliza el personal de laboratorio los EPIs de manera adecuada y consistente? (Observar)</t>
  </si>
  <si>
    <t>Estándar: la gerencia es responsable de proporcionar el equipo de protección personal adecuado (guantes, batas de laboratorio, protección ocular, protectores, etc.) en condiciones de uso. El personal del laboratorio debe utilizar equipos de protección personal en el laboratorio en todo momento. No se deben usar equipos de protección personal fuera del laboratorio. Los guantes deben reemplazarse inmediatamente cuando estén rotos o contaminados y no lavarse para su reutilización</t>
  </si>
  <si>
    <t>¿Prohíbe la política de laboratorio comer, beber y fumar en el laboratorio?</t>
  </si>
  <si>
    <t>Observe las neveras y congeladores donde se almacenan los medios y reactivos. ¿Están:</t>
  </si>
  <si>
    <t>¿Designados específicamente para el almacenamiento de medios / reactivos?</t>
  </si>
  <si>
    <t>¿Libres de alimentos del personal?</t>
  </si>
  <si>
    <t>¿Libres de muestras de pacientes?</t>
  </si>
  <si>
    <t>¿Bien organizados y ordenados?</t>
  </si>
  <si>
    <t>¿Se almacenan todos los productos químicos peligrosos de manera adecuada (ácidos separados de los alcalinos; inflamables en un armario de seguridad)?</t>
  </si>
  <si>
    <t>¿Se documenta diariamente la desinfección del área de trabajo (poyata y campana)?</t>
  </si>
  <si>
    <t>Estándar: ISO 15189: 5.2.10 El área de trabajo debe inspeccionarse periódicamente para verificar su limpieza y derrames. Se debe usar un desinfectante apropiado. Como mínimo, todas las poyatas y superficies de trabajo deben desinfectarse al principio y al final de cada turno. Todos los derrames deben ser contenidos inmediatamente y las superficies de trabajo desinfectadas.</t>
  </si>
  <si>
    <t>¿Hay disponible en el laboratorio algún manual de seguridad / bioseguridad de fácil acceso para todo el personal?</t>
  </si>
  <si>
    <t>¿Hay disponible en el laboratorio algún módulo de formación en seguridad / bioseguridad?</t>
  </si>
  <si>
    <t>¿Hay documentación que demuestre que se realiza un curso anual de actualización en seguridad / bioseguridad para todo el personal que maneje muestras, aislados o productos químicos?</t>
  </si>
  <si>
    <t>¿Hay documentación que demuestre que las investigaciones de accidentes / incidentes se llevan a cabo sistemáticamente?</t>
  </si>
  <si>
    <t>¿Se realizan evaluaciones de riesgos anuales y cada vez que se introduce un nuevo análisis / tecnología / equipo?</t>
  </si>
  <si>
    <t>Évaluation d'un laboratoire</t>
  </si>
  <si>
    <t>Tableaux à utiliser avec le module de règles expert du TSA, questions 12.1 à 12.25</t>
  </si>
  <si>
    <t>Seuils de détection CLSI et EUCAST pour Salmonella spp, Enterobacteriaceae, Acinetobacter spp et Pseudomonas aeruginosa</t>
  </si>
  <si>
    <t>Figure à utiliser avec le module du CQ du TSA, questions 7.7 à 7.11</t>
  </si>
  <si>
    <t>Figure à utiliser avec le module installation, question 1.13</t>
  </si>
  <si>
    <t>Normes CQ pour McFarland devant une carte Wickerham</t>
  </si>
  <si>
    <t>Évaluation des laboratoires concernant la capacité de test de résistance aux antibiotiques</t>
  </si>
  <si>
    <t>CATALOGUE D'ANALYSE ET CHARGE DE TRAVAIL ANNUELLE DE LA CULTURE</t>
  </si>
  <si>
    <t>Hémoculture</t>
  </si>
  <si>
    <t>Cultures de selles/coproculture</t>
  </si>
  <si>
    <t>Cultures respiratoires (non tuberculeuses)</t>
  </si>
  <si>
    <t>Cultures de liquide céphalo-rachidien (LCR)</t>
  </si>
  <si>
    <t>Dépistage SARM (narines, aisselles, aisselles)</t>
  </si>
  <si>
    <t>Dépistage EVR (écouvillon rectal)</t>
  </si>
  <si>
    <t>Dépistage ECR (écouvillon rectal)</t>
  </si>
  <si>
    <t>Identification et / ou TSA des isolats provenant d'autres laboratoires</t>
  </si>
  <si>
    <t>Autres cultures d'importance locale</t>
  </si>
  <si>
    <t>CHARGE DE TRAVAIL ANNUEL DU TSA</t>
  </si>
  <si>
    <t>Automate pour le TSA</t>
  </si>
  <si>
    <t>Diffusion en disque</t>
  </si>
  <si>
    <t>Bandelette graduée (par exemple Etest / Liofilchem)</t>
  </si>
  <si>
    <t>Microdilution en milieu liquide (plaque à 96 puits)</t>
  </si>
  <si>
    <t>Macrodilultion en milieu liquide (méthode en tube)</t>
  </si>
  <si>
    <t>Dilution en gélose</t>
  </si>
  <si>
    <t>Diplôme supérieur en microbiologie médicale / médecine de laboratoire. (PhD, MD)</t>
  </si>
  <si>
    <t>Diplôme d'études supérieures, autre domaine (PhD, MD)</t>
  </si>
  <si>
    <t>Diplôme en  en microbiologie médicale / médecine de laboratoire</t>
  </si>
  <si>
    <t>Diplôme, autre domaine</t>
  </si>
  <si>
    <t>Licence en microbiologie médicale / médecine de laboratoire</t>
  </si>
  <si>
    <t>Licence, autre domaine</t>
  </si>
  <si>
    <t>Certificat ou diplôme de premier cycle en microbiologie médicale / médecine de laboratoire</t>
  </si>
  <si>
    <t>Certificat ou diplôme de premier cycle, autre domaine</t>
  </si>
  <si>
    <t>Proportion de personnel ayant suivi une formation en microbiologie médicale  ou médecine de laboratoire</t>
  </si>
  <si>
    <t>Proportion de personnel ayant un diplôme ou un titre plus élevé</t>
  </si>
  <si>
    <t>NOMBRE D'ALERTE (?)</t>
  </si>
  <si>
    <t>Alertes système</t>
  </si>
  <si>
    <t>ÉTABLISSEMENT/INSTALLATION</t>
  </si>
  <si>
    <t>SYSTÈME D'INFORMATION DE LABORATOIRE (Exclus de la note globale)</t>
  </si>
  <si>
    <t>PREPARATION DES MILIEUX ET CQ</t>
  </si>
  <si>
    <t>CQ DE L'IDENTIFICATION</t>
  </si>
  <si>
    <t xml:space="preserve">CQ DU TSA </t>
  </si>
  <si>
    <t>TSA BASIQUE</t>
  </si>
  <si>
    <t>RÈGLES D'EXPERTS POUR LES TSA</t>
  </si>
  <si>
    <t>PANELS DE TSA, POLITIQUE ET ANALYSE</t>
  </si>
  <si>
    <t>1- ÉTABLISSEMENT/ INSTALLATION</t>
  </si>
  <si>
    <t>BÂTIMENT DU LABORATOIRE</t>
  </si>
  <si>
    <t>DISPONIBILITÉ DES ÉQUIPEMENTS DE PRÉPARATION DES MILIEUX</t>
  </si>
  <si>
    <t>ENREGITREMENTS DU CALIBRAGE DES EQUIPEMENTS</t>
  </si>
  <si>
    <t>Plages définies</t>
  </si>
  <si>
    <t>GESTION de L'AUTOCLAVE</t>
  </si>
  <si>
    <t>INVENTAIRE ET RUPTURE DE STOCK</t>
  </si>
  <si>
    <t>CHAMPS DE DONNÉES DE L'ÉCHANTILLON</t>
  </si>
  <si>
    <t>Champs de données du TSA</t>
  </si>
  <si>
    <t>CONNECTIVITE DE L'INTERFACE</t>
  </si>
  <si>
    <t>SAISIE DES DEMANDES</t>
  </si>
  <si>
    <t>RAPPORT DE RÉSULTATS DU TSA</t>
  </si>
  <si>
    <t>PARTAGE DE DONNÉES DE RAM</t>
  </si>
  <si>
    <t>STRUCTURE DU SYSTÈME QUALITÉ  / FONDATION</t>
  </si>
  <si>
    <t>FORMATION / COMPÉTENCE DU PERSONNEL DE LABORATOIRE</t>
  </si>
  <si>
    <t>DIAGNOSTIQUE DE PANNE, RÉSOLUTION DE PROBLÈMES ET ANALYSE DES CAUSES PROFONDES</t>
  </si>
  <si>
    <t>ÉVALUATION EXTERNE DE LA QUALITÉ (EEQ)</t>
  </si>
  <si>
    <t>5- CONTROLE QUALITE - MILIEUX</t>
  </si>
  <si>
    <t>PON de préparation des milieux</t>
  </si>
  <si>
    <t>PREPARATION DES MILEUX GENERAUX</t>
  </si>
  <si>
    <t xml:space="preserve">CQ DES MILIEUX DE ROUTINE </t>
  </si>
  <si>
    <t>PREPARATION DES MILIEUX MULLER HINTON ET CQ</t>
  </si>
  <si>
    <t>PRÉPARATION DES FLASQUES D'HEMOCULTURE ET CQ</t>
  </si>
  <si>
    <t>CQ POUR LA COLORATION DE GRAM et étiquetage et stockage des réactifs</t>
  </si>
  <si>
    <t>Des contrôles positifs sont utilisés</t>
  </si>
  <si>
    <t>Des contrôles négatifs sont utilisés</t>
  </si>
  <si>
    <t>Le CQ est effectué sur chaque nouveau numéro de lot / série</t>
  </si>
  <si>
    <t>CQ POUR LA SEROLOGIE ENTERIQUE</t>
  </si>
  <si>
    <t>CQ DES TROUSSES D'IDENTIFICATION COMMERCIALES ET SYSTÈMES D'IDENTIFICATION AUTOMATISÉE</t>
  </si>
  <si>
    <t>7- CONTRÔLE DE QUALITÉ - TSA</t>
  </si>
  <si>
    <t>SOUCHE DE REFERENCE ROUTINE POUR LE TSA</t>
  </si>
  <si>
    <t>SOUCHES DE RÉFÉRENCE SPÉCIALES  POUR LE TSA</t>
  </si>
  <si>
    <t>CQ DES METHODES DE DIFFUSION EN DISQUE POUR LE TSA</t>
  </si>
  <si>
    <t>CQ DES MÉTHODES DE BANDELETTES GRADUEES POUR LE TSA</t>
  </si>
  <si>
    <t>CQ DES SYSTÈMES AUTOMATISÉS POUR LE TSA</t>
  </si>
  <si>
    <t>RECOLTE D'ECHANTILLON ET TRANSPORT DE SELLES</t>
  </si>
  <si>
    <t>TRAITEMENT DES HEMOCULTURES</t>
  </si>
  <si>
    <t>SYSTÈMES MANUELS POUR LES HEMOCULTURES</t>
  </si>
  <si>
    <t>COPROCULTURE pour Salmonella et Shigella</t>
  </si>
  <si>
    <t>10- METHODES D'IDENTIFICATION ET PON</t>
  </si>
  <si>
    <t>MÉTHODES D'IDENTITIFICATION CONVENTIONNELLES - RÉSUMÉ DES RÉSULTATS DES PON</t>
  </si>
  <si>
    <t>Complètement mis en œuvre *, PON à jour</t>
  </si>
  <si>
    <t>la PON est facilement disponible ** pour le personnel à la paillasse</t>
  </si>
  <si>
    <t>la PON définit les organismes utilisés pour le contrôle qualité, la fréquence et les résultats attendus</t>
  </si>
  <si>
    <t>la PON fournit des instructions pas à pas pour l'exécution du test</t>
  </si>
  <si>
    <t>La PON fournit des instructions pas à pas pour l'interprétation du test</t>
  </si>
  <si>
    <t>STAPHYLOCOCCUS AUREUS, MÉTHODES CLE D'IDENTIFICATION</t>
  </si>
  <si>
    <t>METHODES D'IDENTIFICATION PAR TROUSSE</t>
  </si>
  <si>
    <t>DIAGRAMME D'IDENTIFICATION</t>
  </si>
  <si>
    <t>11- TSA de base</t>
  </si>
  <si>
    <t>ENTRETIEN DE DISQUES ANTIBIOTIQUES ET DE BANDELETTES GRADUEES</t>
  </si>
  <si>
    <t>LECTURE DES RÉSULTATS DES TSA</t>
  </si>
  <si>
    <t>SEUILS DE DETECTION STANDARDS</t>
  </si>
  <si>
    <t>12- Règles d'expert pour le TSA</t>
  </si>
  <si>
    <t xml:space="preserve"> GRAM NÉGATIFS ET SEUILS DE DETECTION DU BETA-LACTAM</t>
  </si>
  <si>
    <t>TESTS PHENOTYPIQUES POUR BLSE</t>
  </si>
  <si>
    <t xml:space="preserve">TEST PHENOTYPIQUE DE LA CARBAPENEMASE </t>
  </si>
  <si>
    <t>RÈGLES D'EXPERT POUR LE STAPH AUREUS</t>
  </si>
  <si>
    <t>CONSIDÉRATIONS GÉNÉRALES SUR LE STREP PNEUMONIAE</t>
  </si>
  <si>
    <t>RÈGLES D'EXPERT POUR LE STREP PNEUMONIAE</t>
  </si>
  <si>
    <t>TEST DE RÉSISTANCE INDUCTIBLE À LA CLINDAMYCINE</t>
  </si>
  <si>
    <t>13- PANEL DU TSA, POLITIQUE ET ANALYSE</t>
  </si>
  <si>
    <t>PANELS DU TSA</t>
  </si>
  <si>
    <t>POLITIQUE DU PANEL DU TSA</t>
  </si>
  <si>
    <t>test d'agglutination au latex pour le staphylocoque</t>
  </si>
  <si>
    <t>Gélose à la lysine et fer (GLF) ou lysine décarboxylase (LDC)</t>
  </si>
  <si>
    <t>Sérologie salmonelle</t>
  </si>
  <si>
    <t>Normes McFarland CQ de densités connues, y compris 0,5, non expirées</t>
  </si>
  <si>
    <t>Anses calibrées de 1uL ou 10uL (pour le placage de cultures d’urine)</t>
  </si>
  <si>
    <t>Micropipettes (par exemple Eppendorf)</t>
  </si>
  <si>
    <t>Centrifugeuse (non utilisée pour les cultures de la tuberculose)</t>
  </si>
  <si>
    <t>Container à bougies pour incubation</t>
  </si>
  <si>
    <t>Incubateur (sans CO2)</t>
  </si>
  <si>
    <t>Poste de sécurité biologique classe IIA</t>
  </si>
  <si>
    <t>Autoclave pour la préparation des milieux (autoclave "propre")</t>
  </si>
  <si>
    <t>Equipement de préparation des milieux</t>
  </si>
  <si>
    <t>Plaque chauffante avec agitateur magnétique (pour le mélange de milieux en poudre)</t>
  </si>
  <si>
    <t>bain-marie</t>
  </si>
  <si>
    <t>Instrument pour l'hémoculture</t>
  </si>
  <si>
    <t>Instrument pour l'identification bactérienne et TSA (par exemple Vitek, Phoenix, Microscan)</t>
  </si>
  <si>
    <t>Instrument de lecture de diffusion en disque (par exemple SIRSCAN, BIOMIC V3, ADAGIO, etc.)</t>
  </si>
  <si>
    <t>Instrument MALDI pour l'identification des organismes</t>
  </si>
  <si>
    <t>Instrument de PCR pour la détection des gènes de résistance aux antibiotiques</t>
  </si>
  <si>
    <t>DRAPEAUX/ALTERTES</t>
  </si>
  <si>
    <t>Les drapeaux rouges représentent des pratiques pouvant présenter un risque pour les patients ou le personnel et devant être corrigés immilieuxtement</t>
  </si>
  <si>
    <t>Les alertes système mettent en évidence problèmes avec le système hospitalier ou avec les systèmes nationaux. La direction du laboratoire peut avoir besoin de contacter les dirigeants de l'hôpital ou du pays pour obtenir de l'aide en vue d'un changement.</t>
  </si>
  <si>
    <t>Alerte système</t>
  </si>
  <si>
    <t>Nombre total d'alerte système</t>
  </si>
  <si>
    <t>DONNEES DÉMOGRAPHIQUES DU LABORATOIRE</t>
  </si>
  <si>
    <t>Evaluateur 1 (nom et affiliation)</t>
  </si>
  <si>
    <t>Evaluateur 2 (nom et affiliation)</t>
  </si>
  <si>
    <t>Evaluateur 3 (nom et affiliation)</t>
  </si>
  <si>
    <t>Date de l'évaluation (jj / mm / aaaa)</t>
  </si>
  <si>
    <t>Position GPS du laboratoire (utilisée pour la représentation des indicateurs par SIG). VEUILLEZ UTILISER UNIQUEMENT UN CHIFFRE AVEC LE  SIGNE + OU - MAIS N'UTILISEZ PAS LA NOTATION MINUTE DEGRÉ SECONDE</t>
  </si>
  <si>
    <t>Chef du laboratoire de microbiologie</t>
  </si>
  <si>
    <t>Scientifique du laboratoire</t>
  </si>
  <si>
    <t>Responsalbe de la salle de la culture</t>
  </si>
  <si>
    <t>3. ONG / confessionnelles / donateurs</t>
  </si>
  <si>
    <t>Affiliation  primaire du laboratoire</t>
  </si>
  <si>
    <t>5. Laboratoire de référence au sein d'un institut de santé publique</t>
  </si>
  <si>
    <t>6. Laboratoire de référence / référence non affilié à un seul établissement de santé/soin ou institut de santé publique</t>
  </si>
  <si>
    <t>Niveau du laboratoire / installation (si principalement financé par le gouvernement)</t>
  </si>
  <si>
    <t>Remarque: toutes les questions ne concernent que les échantillons de patients cliniques, PAS les échantillons environnementaux NI de recherche.</t>
  </si>
  <si>
    <t>CATALOGUE D'ANALYSES ET CHARGE DE TRAVAIL</t>
  </si>
  <si>
    <t>Dans la colonne nbr / an veuillez entrer le nombre total de culture effectué l'année dernière incluant les résultats positifs et négatifs.</t>
  </si>
  <si>
    <t>dépisatge de ECR (par exemple écouvillon rectal)</t>
  </si>
  <si>
    <t>Identification et / ou TSA d'isolats provenant d'autres laboratoires</t>
  </si>
  <si>
    <t>MÉTHODES DE TSA / RAM ET CHARGE DE TRAVAIL</t>
  </si>
  <si>
    <t>Quelles méthodes de TSA manuelles sont utilisées?</t>
  </si>
  <si>
    <t>Dans la colonne nbr / an, veuillez entrer le nombre approximatif d'organismes testés en utilisant chaque méthode et non le nombre d'antibiotiques testés</t>
  </si>
  <si>
    <t>diffusion en disque</t>
  </si>
  <si>
    <t>Microdilution en milieux liquide (plaque à 96 puits)</t>
  </si>
  <si>
    <t>Macrodilultion milieux liquide (méthode en tube)</t>
  </si>
  <si>
    <t>Dilution em gélose</t>
  </si>
  <si>
    <t>Quelles méthodes de TSA automatisées sont utilisées?</t>
  </si>
  <si>
    <t>Dans la colonne nbr/an, veuillez entrer le nombre approximatif d'organismes testés en utilisant chaque méthode, pas le nombre d'antibiotiques testés</t>
  </si>
  <si>
    <t>Dans la colonne nbr / an, veuillez entrer le nombre approximatif d'organismes testés en utilisant chaque méthode.</t>
  </si>
  <si>
    <t>ERC / Carbapénémases</t>
  </si>
  <si>
    <t xml:space="preserve"> FORMATION DU PERSONNEL DE LABORATOIRE</t>
  </si>
  <si>
    <t>Nombre d'employés ayant suivi une formation en microbiologie ou médecine de laboratoire</t>
  </si>
  <si>
    <t>Proportion de personnel ayant suivi une formation en microbiologie ou médecine de laboratoire</t>
  </si>
  <si>
    <t>Nombre d'employés ayant un diplôme ou plus</t>
  </si>
  <si>
    <t>Nombre d'employés avec moins qu'un diplôme</t>
  </si>
  <si>
    <t>Proportion de personnel ayant un diplôme ou plus</t>
  </si>
  <si>
    <t>PROGRAMMES DE MENTORAT POUR LE SGQ</t>
  </si>
  <si>
    <t>Hemocultures</t>
  </si>
  <si>
    <t>nbr cultures l'an dernier</t>
  </si>
  <si>
    <t>nbr organismes l'année dernière</t>
  </si>
  <si>
    <t>nbr d'employés</t>
  </si>
  <si>
    <t>1- ETABLISSEMENT/INSTALLATION</t>
  </si>
  <si>
    <t>Observez les paillasses du laboratoire, sont-elles:</t>
  </si>
  <si>
    <t>Séparées des zones de soins aux patients</t>
  </si>
  <si>
    <t>Organisées avec un encombrement minimal?</t>
  </si>
  <si>
    <t>Adéquatement ventilées?</t>
  </si>
  <si>
    <t>Adéquatement éclairées?</t>
  </si>
  <si>
    <t>Tous les équipements critiques sont-ils connectés à des dispositifs d'alimentation sans coupure (UPS)? (Ceux-ci fournissent une alimentation temporaire jusqu'à ce que le générateur puisse être mis en route)</t>
  </si>
  <si>
    <t>DISPONIBILITÉ DE L'ÉQUIPEMENT GÉNÉRAL</t>
  </si>
  <si>
    <t>Indiquez si le laboratoire dispose des équipements FONCTIONNELS suivants. Dans la colonne D nbr), indiquez combien d’équipements fonctionnels sont présents. Si le laboratoire ne dispose que de matériel non fonctionnel, sélectionnez "Non" et écrivez "Non fonctionnel" dans les commentaires. Indiquez également dans les commentaires si la quantité d'équipement est suffisante pour le volume d'analyses du laboratoire.</t>
  </si>
  <si>
    <t>Normes de CQ pour McFarland, y compris 0,5, non expirées</t>
  </si>
  <si>
    <t>micropipettes (par exemple Eppendorf)</t>
  </si>
  <si>
    <t>Centrifugeuse (non utilisée pour les cultures de tuberculose)</t>
  </si>
  <si>
    <t>cloches à extraction</t>
  </si>
  <si>
    <t>poste de sécurité biologique classe IIA</t>
  </si>
  <si>
    <t>Autoclave pour la préparation du milieux (autoclave "propre")</t>
  </si>
  <si>
    <t>Le laboratoire prépare-t-il des milieux ou de l'eau distillée? (par exemple, gélose au sang, gélose Mueller Hinton, flacons d'hémoculture)</t>
  </si>
  <si>
    <t>Indiquez si le laboratoire utilise actuellement les équipements FONCTIONELS suivants. Si le laboratoire ne dispose que de matériel non fonctionnel, sélectionnez "Non" mais notez "non fonctionnel" dans les commentaires.</t>
  </si>
  <si>
    <t>ENREGITREMENT DU L'ETALONNAGE DES EQUIPEMENTS</t>
  </si>
  <si>
    <t>Passez en revue les enregistrements d'étalonnage pour chaque pièce d'équipement. L'étalonnage a-t-il été effectuée au cours de la dernière année? (Entrez NA si le laboratoire n'a pas l'équipement.)</t>
  </si>
  <si>
    <t>micropipettes (par exemple, Eppendorf)</t>
  </si>
  <si>
    <t>Incubateur  (sans CO2)</t>
  </si>
  <si>
    <t>Indiquez si des thermomètres manuels (non numériques) sont présents à l'intérieur de chaque équipement. (Entrez NA si le laboratoire n'a pas cet équipement.)</t>
  </si>
  <si>
    <t>Observez si les plages de température acceptables minimales et maximales ont été clairement définies dans les feuilles d'enregistrement pour les zones / équipements suivants et si les contrôles de température sont documentés quotidiennement. Cochez NA si l'équipement en question n'est pas utilisé dans le laboratoire.</t>
  </si>
  <si>
    <t>GESTION DE L'AUTOCLAVE</t>
  </si>
  <si>
    <t>Les enregistrements démontrent-ils que des indicateurs biologiques (Attest ou un autre système de spores, par exemple) sont utilisés pour confirmer que l'autoclave a réellement effectué la stérilisation? (Consultez les journaux pour confirmer). 1- hebdomadaire, 2- mensuel, 3- moins que mensuel, 4- pas d'enregistrements</t>
  </si>
  <si>
    <t>Entrez le nombre de pièces dans la colonne D (nbr)</t>
  </si>
  <si>
    <t>Le laboratoire dispose-t-il d'un instrument automatisé pour lire la diffusion en disque? (par exemple, SIRSCAN, BIOMIC V3, ADAGIO, etc.)</t>
  </si>
  <si>
    <t>En cas de défaillance prolongée de l'instrument, un plan d'urgence est-il en place pour fournir un service de bactériologie ininterrompu?</t>
  </si>
  <si>
    <t>Au cours des 6 derniers mois, le laboratoire / hôpital a-t-il connu des ruptures de stock de matériel de prélèvement d'échantillons? (Par exemple, flasques d'hémoculture, coupelles stériles, écouvillons stériles)</t>
  </si>
  <si>
    <t>Au cours des 6 derniers mois, le laboratoire a-t-il connu des ruptures de stock de consommables? (Par exemple, boîtes de Pétri, tubes, sérum physiologique stérile, pipettes, embouts de pipette, anses d’inoculation en plastique, gants, papier, gaze, désinfectant)</t>
  </si>
  <si>
    <t>Au cours des 6 derniers mois, le laboratoire a-t-il connu des ruptures de stock de milieux? (Par exemple, poudre, sang de mouton, autres additifs, milieu en tube)</t>
  </si>
  <si>
    <t>Au cours des 6 derniers mois, le laboratoire a-t-il connu des ruptures de stock de cartes / plaques d'identification ou TSA pour les instruments automatisés?</t>
  </si>
  <si>
    <t>En cas de rupture de stock, un plan d’urgence est-il en place pour fournir un service de bactériologie ininterrompu?</t>
  </si>
  <si>
    <t>Standard: Les services de test ne doivent pas être interrompus en raison de ruptures de stock. Les laboratoires doivent rechercher toutes les options pour emprunter des stocks auprès d’un autre laboratoire ou renvoyer des échantillons vers un autre centre d’analyse en attendant que la rupture de stock soit résolue.</t>
  </si>
  <si>
    <t>Tous les milieux, réactifs et trousse de test actuellement utilisés sont-ils dans les dates de péremption spécifiées par le fabricant? (Vérifier par échantillonnage aléatoire)</t>
  </si>
  <si>
    <t>Standard: Tous les trousses de réactifs et de tests utilisés, ainsi que ceux en stock, doivent respecter les dates d'expiration spécifiées par le fabricant. Les stocks périmés ne doivent pas être utilisés et doivent être documentés avant leur élimination.</t>
  </si>
  <si>
    <t>Veuillez indiquer "insuffisant" si la quantité d'équipement fonctionnel présent est insuffisante pour le volume d'analyse effectué par le laboratoire.</t>
  </si>
  <si>
    <t>Les scores de cette section reflètent la convivialité du SIL informatisé et sa compatibilité probable avec les systèmes de surveillance RAM, et non la qualité du laboratoire.</t>
  </si>
  <si>
    <t>Lors de l’exportation de données d’un SIL à des fins d’analyse de données, y compris la surveillance de la RAM, il est important que chaque champ de données soit discret.</t>
  </si>
  <si>
    <t>Le laboratoire utilise-t-il un système informatique de laboratoire (SIL)?</t>
  </si>
  <si>
    <t>Si oui, veuillez enregistrer le nom dans les commentaires. VEUILLEZ NOTER: WHONET n’est pas un SIL</t>
  </si>
  <si>
    <t>Observez la saisie de données dans le SIL. Des champs de données individuels sont-ils présents pour chacun des éléments suivants?</t>
  </si>
  <si>
    <t>Numéro d'identification de l'échantiollon</t>
  </si>
  <si>
    <t>Type d'échantillon (par exemple plaie)</t>
  </si>
  <si>
    <t>Provenance de l'échantillon/ site corporel (par exemple bras)</t>
  </si>
  <si>
    <t>Date de réception de l'échantillon</t>
  </si>
  <si>
    <t>Heure de réception de l'échantillon</t>
  </si>
  <si>
    <t>CHAMPS DE DONNEES D'OBSERVATION POUR LA CULTURE</t>
  </si>
  <si>
    <t>Observez la saisie des données de culture dans le SIL. Des champs de données individuels sont-ils présents pour chacun des éléments suivants?</t>
  </si>
  <si>
    <t>Coloration de Gram de l'échantillon (par exemple, coloration de l'expectoration)</t>
  </si>
  <si>
    <t>Quantité de cellules épithéliales par champ à un faible grossissement</t>
  </si>
  <si>
    <t>Quantité de PNN (globules blancs) par champ à un faible grossissement</t>
  </si>
  <si>
    <t>Quantité de cellules bactériennes par champ à un fort grossissement</t>
  </si>
  <si>
    <t>Coloration de Gram de colonies bactériennes</t>
  </si>
  <si>
    <t>Champs de données pour le TSA</t>
  </si>
  <si>
    <t>Est-ce que le SIL peut enregistrer la méthode de TSA utilisée pour obtenir chaque résultat d'antibiotique individuel (par exemple Etest vs Vitek vs disque)?</t>
  </si>
  <si>
    <t>Taille des zones de diffusion en disque</t>
  </si>
  <si>
    <t>Interprétation des diffusion en disque (S / I / R)</t>
  </si>
  <si>
    <t>Valeurs CIM</t>
  </si>
  <si>
    <t>Interprétation CIM (S / I / R)</t>
  </si>
  <si>
    <t>Le SIL peut-il enregistrer les valeurs CIM à trois décimales (p. Ex. 0,016)?</t>
  </si>
  <si>
    <t>Le SIL peut-il supprimer (masquer) un résultat d'antibiotique individuel du rapport du patient sans le supprimer de la base de données (pour le rapport en cascade)?</t>
  </si>
  <si>
    <t>Le logiciel SIL interprète-t-il automatiquement les tailles de zone en Sensible, Intermédiaire, Résistant?</t>
  </si>
  <si>
    <t>Le logiciel SIL interprète-t-il automatiquement les CIM en Sensible, Intermédiaire, Résistant?</t>
  </si>
  <si>
    <t>Si le logiciel SIL interprète automatiquement les tailles de zone ou les CIM, les points d'arrêt sont-ils mis à jour annuellement?</t>
  </si>
  <si>
    <t>Si le logiciel SIL interprète automatiquement les tailles de zone ou les CIM, les points d'arrêt sont-ils à jour aujourd'hui?</t>
  </si>
  <si>
    <t>Le SIL peut-il dupliquer les données en fonction de certains critères (par exemple, identification du patient, organisme, date du spécimen)?</t>
  </si>
  <si>
    <t>Le SIL peut-il produire un rapport d'antibiogramme cumulatif?</t>
  </si>
  <si>
    <t>Le SIL peut-il s’interfacer avec des instruments de TSA automatisés (Vitek, Phoenix, SIRScan, BIOMIC, par exemple)?</t>
  </si>
  <si>
    <t>Est-ce que le SIL peut s’interfacer avec le système d’information hospitalier (SIS)?</t>
  </si>
  <si>
    <t>Le SIL peut-il exporter des listes de lignes de données vers des fichiers .txt ou .csv?</t>
  </si>
  <si>
    <t>Si le laboratoire utilise un instrument de TSA automatisé, décrivez le flux de données entre le SIL et le logiciel de l'instrument.</t>
  </si>
  <si>
    <t>2: bidirectionnel: les informations du patient (par exemple, numéro de dossier médical, numéro de spécimen, type de spécimen) sont transférées du SIL dans le logiciel de l'instrument, ET les résultats (identification et TSA) sont renvoyés du logiciel de l'instrument dans le SIL.</t>
  </si>
  <si>
    <t>3: Unidirectionnel: les informations du patient transitent du SIL dans le logiciel de l'instrument, mais les résultats ne sont pas retransmis dans le SIL</t>
  </si>
  <si>
    <t>4: Unidirectionnel: les résultats sont transmis du logiciel de l'instrument au SIL mais les informations patient ne peuvent pas être transmises du SIL au logiciel de l'instrument.</t>
  </si>
  <si>
    <t>Si le SIL et le SIS / DME sont interfacés, décrire le flux de données entre le SIL et le SIS /DME</t>
  </si>
  <si>
    <t>2: bidirectionnel: les informations du patient (données démographiques, anaylses de laboratoire, etc.) sont transmises du sIS au SIL, ET les résultats de microbiologie du patient (Identification / TSA) sont renvoyés du SIL au SIS.</t>
  </si>
  <si>
    <t>3: Unidirectionnel: les données démographiques des patients sont transmises du SIS au SIL mais les résultats des patients ne sont pas retransmis dans le SIS.</t>
  </si>
  <si>
    <t>4: Unidirectionnel: les résultats du patient sont transmis du SIL au SIS, mais les données démographiques des patients ne peuvent pas être transmis du SIS au SIL</t>
  </si>
  <si>
    <t>NA: pas de SIL ou pas de SIS</t>
  </si>
  <si>
    <t>Remarque: toutes les questions ne concernent que les échantillons de patients cliniques, PAS les échantillons destinés à la recherche.</t>
  </si>
  <si>
    <t>Les numéros d'échantillon sont-ils attribués de manière à ce que deux échantillons ne reçoivent pas le même numéro pendant une année?</t>
  </si>
  <si>
    <t>Date de naissance du patient ou âge</t>
  </si>
  <si>
    <t>Origine de l'échantillon / site corporel (par exemple bras)</t>
  </si>
  <si>
    <t>Heure du prélèvement de l'échantillon</t>
  </si>
  <si>
    <t>Demande d'analyse (par exemple culture et TSA)</t>
  </si>
  <si>
    <t>Nom du médecin qui a demandé l'analyse</t>
  </si>
  <si>
    <t>Examinez le processus de réception des échantillons / de la demande d'analyse. Les variables suivantes sont-elles saisies dans le journal de bord ou le système informatique?</t>
  </si>
  <si>
    <t>Ordre de test (par exemple culture et TSA)</t>
  </si>
  <si>
    <t>Nom ou initiales de la personne recevant l'échantillon</t>
  </si>
  <si>
    <t>La fiche de travail est l'endroit où les observations de culture et les résultats des tests biochimiques sont enregistrés. Les fiches de travail peuvent être en papier ou électroniques.</t>
  </si>
  <si>
    <t>Passez en revue la fiche de travail d'une culture récemment terminée. Les éléments suivants sont-ils enregistrés?</t>
  </si>
  <si>
    <t>Quantité de PMN (globules blancs) par champ à un faible grossissement</t>
  </si>
  <si>
    <t>Méthode TSA utilisée pour chaque antibiotique (par exemple, Disk, Etest, Instrument)</t>
  </si>
  <si>
    <t>Taille des zones de la diffusion en disque</t>
  </si>
  <si>
    <t>Interprétation de la diffusion de disque (S / I / R)</t>
  </si>
  <si>
    <t>Valeurs de la CIM</t>
  </si>
  <si>
    <t>Interprétation de la CIM (S / I / R)</t>
  </si>
  <si>
    <t>1: Système d'information de laboratoire (SIL)</t>
  </si>
  <si>
    <t>2: Entièrement électronique, mais pas un SIL à proprement parlé (Word, Excel, par exemple)</t>
  </si>
  <si>
    <t>3: écrit à la main sur une fiche de travail papier (par exemple, au verso de la demande d'échantillon) ou dans un journal de bord</t>
  </si>
  <si>
    <t>4: Une combinaison d'enregistrements manuscrits et électroniques</t>
  </si>
  <si>
    <t>Décrire le système de laboratoire pour la communication des résultats du TSA au médecin / client</t>
  </si>
  <si>
    <t>Si les résultats TSA sont entièrement ou partiellement communiqués aux médecins sur papier, veuillez décrire ce système.</t>
  </si>
  <si>
    <t>1: Impression à partir du système d'information de laboratoire</t>
  </si>
  <si>
    <t>2: Impression à partir de l'instrument d'identification / TSA (par exemple Vitek, Phoenix, etc.)</t>
  </si>
  <si>
    <t>3: Impression à partir d’un programme informatique autre que le SIL (par exemple, Word, Excel)</t>
  </si>
  <si>
    <t>Les rapports TSA sont-ils conservés pendant une période définie (au moins un an)?</t>
  </si>
  <si>
    <t>1: Serveur virtuel ou physique - 2: Disque dur externe, USB ou CD - 3: Disque dur interne (PC ou ordinateur portable) - 4: Aucun - NA: n'utilise pas de base de données électronique pour les dossiers des patients.</t>
  </si>
  <si>
    <t>Le laboratoire ou l'installation dispose-t-il d'une politique et / ou d'une PON sur la sauvegarde et la restauration de données?</t>
  </si>
  <si>
    <t>Les ordinateurs de laboratoire disposent-ils de systèmes d'exploitation originaux (non piratés)?</t>
  </si>
  <si>
    <t>PARTAGE DE DONNÉES CONCERNANT LA RAM</t>
  </si>
  <si>
    <t>Le laboratoire est-il actuellement membre d'un système de surveillance pour la RAM?</t>
  </si>
  <si>
    <t>Laquelle des méthodes suivantes est actuellement utilisée pour soumettre des données au (x) réseau (s) de surveillance pour la RAM?</t>
  </si>
  <si>
    <t>Plus d'un peut être utilisé. Si le laboratoire ne participe pas actuellement à la surveillance de la RAM, sélectionnez NA.</t>
  </si>
  <si>
    <t>Le laboratoire envoie des formulaires papier à un coordinateur de la RAM</t>
  </si>
  <si>
    <t>Le laboratoire exporte un fichier à partir de l'instrument automatisé TSA</t>
  </si>
  <si>
    <t>Le laboratoire exporte un fichier à partir du SIL</t>
  </si>
  <si>
    <t>Il manquait dans le fichier d'exportation SIL certains des champs de données obligatoires</t>
  </si>
  <si>
    <t>Le fichier d'exportation SIL a fusionné / combiné différents champs de données dans une seule colonne</t>
  </si>
  <si>
    <t>Le fichier d'exportation SIL ne fait pas la distinction entre les résultats d'antibiotiques par la méthode TSA</t>
  </si>
  <si>
    <t>Le fichier d'exportation SIL ne contient pas de la taille d lae zone ni la valeur de la CIM</t>
  </si>
  <si>
    <t>Si le laboratoire a déjà essayé d'utiliser BacLink pour transférer des données de l'instrument TSA automatisé vers WHONET, l'un des problèmes suivants a-t-il été rencontré?</t>
  </si>
  <si>
    <t>Les valeurs de la CIM manquaient dans le fichier d'exportation de l'instrument</t>
  </si>
  <si>
    <t>QUALITÉ STRUCTURE / BASE</t>
  </si>
  <si>
    <t>Le laboratoire a-t-il un responsable qualité officiellement désigné?</t>
  </si>
  <si>
    <t>Existe-t-il une documentation montrant que les responsables de la qualité et les points focaux ont reçu une formation appropriée sur les systèmes de gestion de la qualité (SGQ)?</t>
  </si>
  <si>
    <t>À quelle fréquence un superviseur ou un responsable de la qualité examine-t-il les résultats des CQ  des milieux, de l'identification et TSA?</t>
  </si>
  <si>
    <t>1: Oui, pour tous les résultats de CQ - 2: Oui, mais seulement pour certains résultats de CQ - 3: Non</t>
  </si>
  <si>
    <t>Existe-t-il des documents montrant que le superviseur / responsable de la qualité a reçu une formation sur la manière de résoudre efficacement les problèmes de CQ?</t>
  </si>
  <si>
    <t>Un superviseur ou un représentant qualifié examine-t-il chaque jour les résultats de culture positifs?</t>
  </si>
  <si>
    <t>Existe-t-il des directives écrites indiquant qui est autorisé à modifier les résultats de laboratoire incorrectes une fois qu'ils ont été rapportés?</t>
  </si>
  <si>
    <t>Qui est autorisé à modifier des résultats de laboratoire incorrectes</t>
  </si>
  <si>
    <t>Lorsque des corrections sont apportées aux résultats du patient, que fait-on avec le résultat incorrect</t>
  </si>
  <si>
    <t>1: Les résultats incorrectes restent en place mais sont modifiés pour indiquer qu'ils sont incorrectes - 2: Les résultats incorrectes sont supprimés du dossier - 3: Autres (expliquer dans les commentaires)</t>
  </si>
  <si>
    <t>Est-ce qu'au moins 50% du personnel technique possède une formation théorique en microbiologie ou en médecine de laboratoire? (Voir le nombre dans la colonne D)</t>
  </si>
  <si>
    <t>Le laboratoire dispose-t-il d'une documentation à jour indiquant les paillasses et analyses auxquels chaque membre du personnel a été formé et autorisé à travailler de manière indépendante? (Examiner ces enregistrements)</t>
  </si>
  <si>
    <t>Les enregistrements démontrent-ils que le personnel de laboratoire reçoit des évaluations annuelles des compétences pour chacun des éléments suivants? (Consultez les enregistrements de compétences, sélectionnez N / A si ce n’est pas dans le catalogue des analyses du laboratoire)</t>
  </si>
  <si>
    <t>Hemoculture</t>
  </si>
  <si>
    <t>ANALYSE DES PANNES, RÉSOLUTION DE PROBLÈMES ET DES CAUSES PROFONDES</t>
  </si>
  <si>
    <t>Une analyse des causes profondes est-elle effectuée lorsque des résultats de CQ inacceptables sont obtenus? (Demandez de voir un exemple récent)</t>
  </si>
  <si>
    <t>Les actions correctives basées sur les résultats de l'analyse des causes profondes est-elle documentée?</t>
  </si>
  <si>
    <t>Les résultats des patients sont-ils rapportés si le CQ du milieux la méthode d'identification ou la méthode TSA n'a pas été effectuée?</t>
  </si>
  <si>
    <t>Les résultats des patients sont-ils rapportés si le CQ du millieux, la méthode identification ou la méthode TSA ne permet pas d'obtenir des résultats acceptables?</t>
  </si>
  <si>
    <t>Existe-t-il des preuves que le laboratoire corrige des résultats de CQ inacceptables pour les milieux, les réactifs, les systèmes d'identification et les méthodes TSA?</t>
  </si>
  <si>
    <t>Si des instruments automatisés sont utilisés pour l'identification (par exemple, Vitek, Phoenix, Microscan), existe-t-il un manuel d'utilisation ou une PON décrivant comment résoudre les pannes de l'instrument?</t>
  </si>
  <si>
    <t>Cochez NA si le laboratoire n'utilise pas d'instrument automatisé</t>
  </si>
  <si>
    <t>Combien de fois par an le laboratoire reçoit-il des tests d'EEQ / PT incluant à la fois l'identification bactérienne et le TSA? (Veuillez ne pas inclure les tests conçus pour un seul organisme, par exemple, la tuberculose ou N.gonorrhoeae)</t>
  </si>
  <si>
    <t>Si le laboratoire ne participe pas à un programme de EEQ, quelle en est la raison? (Informatif, ne sera pas noté)</t>
  </si>
  <si>
    <t>Le fournisseur d'EEA / PT est-il accrédité ISO-17043?</t>
  </si>
  <si>
    <t>Les méthodes d'analyse utilisées sur les isolats d'EEQ sont-elles les mêmes que celles utilisées pour les isolats de patients de routine?</t>
  </si>
  <si>
    <t>Le laboratoire effectue-t-il des analyses supplémentaires sur les isolats d'EEQ par rapport à ce qui serait réalisé sur un isolat typique de patient?</t>
  </si>
  <si>
    <t>Le laboratoire a-t-il déjà appelé un autre laboratoire pour demander quel était le résultat de leur d'EEQ avant de le soumettre?</t>
  </si>
  <si>
    <t>Les échantillons de PT / EEQ sont-ils testés par le même personnel effectuant l'analyse des patients? (Cherchez des preuves que tout le personnel participe aux tests pas seulement les superviseurs ou les cadres supérieurs)</t>
  </si>
  <si>
    <t>En moyenne, combien de temps le laboratoire doit-il attendre avant de recevoir les résultats de ses performances de PT / EEQ?</t>
  </si>
  <si>
    <t>Passez en revue les 3 défis d'EEQ les plus récents pour l'identification des organismes. Sur combien le score de laboratoire était-il&gt; 80%?</t>
  </si>
  <si>
    <t>Passez en revue les 3 derniers défis d'EEQ pour le TSA. Sur combien le score de laboratoire était-il &gt; 80%?</t>
  </si>
  <si>
    <t>Une analyse des causes profondes est-elle effectuée lorsque des résultats inacceptables de PT / EEQ sont obtenus? (Demandez de voir un exemple récent)</t>
  </si>
  <si>
    <t>Une action corrective basée sur les résultats de l'analyse des causes profondes est-elle documentée?</t>
  </si>
  <si>
    <t>Existe-t-il des preuves que le superviseur ou le responsable de la qualité a reçu une formation adéquate sur la manière d'effectuer une analyse des causes profondes des échecs de l'EEQ?</t>
  </si>
  <si>
    <t>La direction du laboratoire est-elle informée de tous les résultats de l'EEQ inacceptables dès leur réception?</t>
  </si>
  <si>
    <t>5- PREPARATION DES MILIEUX ET CONTROLE DE QUALITE</t>
  </si>
  <si>
    <t>Des PON spécifiques aux milieux sont-elles en place pour chaque type de milieux reconstitués en interne?</t>
  </si>
  <si>
    <t>Est-ce que tout les préparation de milieux reportent ce qui suit?</t>
  </si>
  <si>
    <t>Nom du milieux</t>
  </si>
  <si>
    <t>Quantité préparée</t>
  </si>
  <si>
    <t>Observez le milieux reconstitué en interne, chaque lot est-il clairement étiqueté avec ce qui suit?</t>
  </si>
  <si>
    <t>PREPARATION GENERALE DES MILIEUX</t>
  </si>
  <si>
    <t>Les milieux sont-ils préparés dans une pièce séparée, en dehors de la pièce où les échantillons et les cultures sont traités?</t>
  </si>
  <si>
    <t>Les milieux sont-ils préparés dans une salle blanche?</t>
  </si>
  <si>
    <t>Les suspensions de milieux sont-elles mélangées avec un barreau magnétique pendant l'ébullition?</t>
  </si>
  <si>
    <t>Les boîtes sont-elles rangées dans des sacs pour éviter la déshydratation?</t>
  </si>
  <si>
    <t>Si le laboratoire ou la structure produit sa propre eau distillée ou désionisée, des registres de contrôle de la qualité sont-ils présents pour les éléments suivants?</t>
  </si>
  <si>
    <t>Est-ce que la stérilité des nouveaux lots de milieux est contrôlée en incubant une fraction des boîtes non inoculées?</t>
  </si>
  <si>
    <t>La qualité du milieux est-elle contrôlée en utilisant les souches ATCC ou dérivées d'ATCC?</t>
  </si>
  <si>
    <t>Les enregistrements démontrent-ils que le contrôle de qualité est effectué pour chaque lot nouvellement reconstitué ou tout nouveau numéro de lot / nouvelle arrivée de milieux reçu?</t>
  </si>
  <si>
    <t>Les enregistrements de contrôle de la qualité des géloses au sang démontrent-ils que leur aptitude à soutenir la croissance d'organismes fastidieux tels que Streptococcus pneumoniae est vérifiée?</t>
  </si>
  <si>
    <t>Les géloses MacConkey (MAC) et Eosin methylene Blue (EMB) contiennent des sels biliaires et / ou des colorants toxiques pour les bactéries à Gram positif lorsqu'ils sont fabriqués correctement. Les enregistrements de contrôle de qualité pour les boîtes MAC et / ou EMB démontrent-ils que chaque lot / série est testé en utilisant un organisme Gram positif?</t>
  </si>
  <si>
    <t>Les colorants et les indicateurs de pH dans les boîtes MAC et EMB fournissent un indicateur de couleur permettant de distinguer les organismes à Gram négatif qui fermentent le lactose (LF) et ceux qui ne fermentent pas le lactose (NLF). Est-ce que les enregistrements de contrôle de qualité pour les boîtes MAC et / ou EMB démontrent que chaque lot /série est testé en utilisant à la fois des organismes LF et NLF?</t>
  </si>
  <si>
    <t>Les enregistrements de contrôle de qualité pour les géloses sélectives (par exemple XLD, SS, HE) démontrent-ils que leur aptitude à supprimer la croissance des organismes à Gram positif est vérifiée?</t>
  </si>
  <si>
    <t xml:space="preserve">PREPARATION ET CQ DES MILIEUX MULLER HINTON </t>
  </si>
  <si>
    <t>Examinez les boîtes et la procédure opératoire standard du laboratoire Mueller Hinton:</t>
  </si>
  <si>
    <t>La gélose Mueller Hinton déshydratée (dHMA) est-elle conforme aux normes ISO 16782 (CLSI M6)? (Faible teneur en thymine / thymidine, non complémentée par des cations Mg ++ ou Ca ++)</t>
  </si>
  <si>
    <t>Immédiatement après l'autoclavage, laisse-t-on refroidir la gélose dans un bain marie à 45 ° C-50 ° C?</t>
  </si>
  <si>
    <t>Les boîtes ont-elles une profondeur uniforme d'environ 4 mm? Vérifiez en examinant un lot récent.</t>
  </si>
  <si>
    <t>Les boîtes s sont-elles coulées sur une surface plane?</t>
  </si>
  <si>
    <t>Les enregistrements indiquent-ils que la stérilité est contrôlée pour chaque lot? (En incubant une portion de boîtes non inoculées, idéalement 5%)</t>
  </si>
  <si>
    <t>Les boîtes sont-elles conservées entre 2 et 8 ° C jusqu'à leur utilisation?</t>
  </si>
  <si>
    <t>Les boîtes sont-elles rangées dans des sacs / containers pour éviter la déshydratation?</t>
  </si>
  <si>
    <t>Les registres de contrôle de la qualité indiquent-ils que chaque lot de gélose Mueller Hinton est vérifié pour sa capacité à produire les tailles de zone attendues à l'aide des souches de référence et des antibiotiques ATCC suivants?</t>
  </si>
  <si>
    <t>Vérifiez NA si le laboratoire n'utilise pas de MHB</t>
  </si>
  <si>
    <t xml:space="preserve">PRÉPARATION ET CQ DES FLASQUES D'HEMOCULTURE </t>
  </si>
  <si>
    <t>Le laboratoire prépare-t-il des flasques d'hémoculture à l'interne?</t>
  </si>
  <si>
    <t>Quel bouillon de base est utilisé? (Le bouillon doit permettre la croissance d'un large éventail d'espèces bactériennes)</t>
  </si>
  <si>
    <t>1-Infusion cœur cerveau, 2-peptone supplémentée, 3-digestion soja-caséine (soja tryptique), 4-thioglycolate, 5-thiol, 6-Colombia, 7-Brucella, 8-autres, NA</t>
  </si>
  <si>
    <t>Les 50 ml de bouillon sont-ils distribués dans des flacons stériles pour adultes? (Ratio 1: 5 sang: bouillon)</t>
  </si>
  <si>
    <t>Les 25 ml de bouillon sont-ils distribués dans des flacons stériles pour les patients pédiatriques? (Ratio 1: 5 sang: bouillon)</t>
  </si>
  <si>
    <t>Les flasques sont-elles autoclavées à 121 ° C pendant 15 minutes?</t>
  </si>
  <si>
    <t>Les enregistrements des CQ pour les flasques d'hémoculture indiquent-ils les éléments suivants:</t>
  </si>
  <si>
    <t>Une inspection visuelle est réalisée et documentée</t>
  </si>
  <si>
    <t>La stérilité est vérifiée en incubant une portion de flacons non inoculés? (Idéalement 5%)</t>
  </si>
  <si>
    <t>La capacité à favoriser la croissance de Streptococcus pneumoniae est vérifiée</t>
  </si>
  <si>
    <t>La capacité à soutenir la croissance d'Haemophilus influenzae est vérifiée</t>
  </si>
  <si>
    <t>Près de la date de péremption, le CQ est-il répété sur quelques flasques pour confirmer la stabilité à long terme du bouillon?</t>
  </si>
  <si>
    <t>Les flasques non utilisées sont-elles correctement étiquetées (nom, numéro de lot, date de production et date de péremption)?</t>
  </si>
  <si>
    <t>CQ POUR LA COLORATION DE GRAM  et étiquetage et stockage des réactifs</t>
  </si>
  <si>
    <t>Le CQ est-il effectué et les résultats sont-ils enregistrés pour chaque nouvelle préparation ou numéro de lot de réactifs de la coloration de Gram?</t>
  </si>
  <si>
    <t>1: Oui - 2: Partiellement - 3: Non</t>
  </si>
  <si>
    <t>Standard: CAP MIC.21540, MIC.21624 Toutes les procédures de coloration (coloration de Gram, colorations spéciales et colorations fluorescentes) doivent être vérifiées et les résultats enregistrés pour chaque nouveau lot de coloration.</t>
  </si>
  <si>
    <t>Le contrôle qualité de la coloration de Gram utilise-t-il des organismes témoins positifs et négatifs?</t>
  </si>
  <si>
    <t>Les milieux en tube, les réactifs et les trousses sont-ils stockés aux températures indiquées par le fabricant?</t>
  </si>
  <si>
    <t>REMARQUE: cette question ne concerne que les milieux en tube et les réactifs liquides utilisés par le laboratoire.</t>
  </si>
  <si>
    <t>Un contrôle positif est utilisé</t>
  </si>
  <si>
    <t>Un contrôle négatif est utilisé</t>
  </si>
  <si>
    <t>Un CQ est effectué sur chaque nouveau numéro de lot / série</t>
  </si>
  <si>
    <t>Un CQ est réalisé à l'aide de souches ATCC ou dérivées d'ATCC</t>
  </si>
  <si>
    <t>Agglutination au latex pour le staphylocoque</t>
  </si>
  <si>
    <t>Agglutination au ltex pour le pneumo- streptocoque</t>
  </si>
  <si>
    <t>Standard: CAP MIC.21624 Les contrôles positifs et négatifs doivent être testés et enregistrés pour toutes les procédures d'analyse différentiel. Les contrôles doivent être effectués et enregistrés aux intervalles périodiques spécifiés pour les tests.</t>
  </si>
  <si>
    <t>CQ DE LA SEROLOGIE ENTERIQUE</t>
  </si>
  <si>
    <t> Si les tests sérologiques ne sont pas effectués, cochez NA.</t>
  </si>
  <si>
    <t>CQ DES TROUSSES D'IDENTIFICATION COMMERCIALES ET SYSTÈMES D'IDENTIFICATION AUTOMATISÉS</t>
  </si>
  <si>
    <t>Examiner les enregistrements de contrôle qualité pour les trousses d'identification d'organismes commerciaux (par exemple, API, Liofilchem, RapID)</t>
  </si>
  <si>
    <t>cochez NA si le laboratoire n'utilise aucun trousse d'analyse commerciale pour l'identification des organismes.</t>
  </si>
  <si>
    <t>Le contrôle qualité est-il effectué sur chaque nouveau numéro de lot / nouvel arrivage avant la mise en service des trousses conformément aux recommandations du fabricant?</t>
  </si>
  <si>
    <t>En suivant les instructions du fabricant, toutes les souches ATCC recommandées sont-elles utilisées pour les trousses d’identification?</t>
  </si>
  <si>
    <t>Examinez les enregistrements de contrôle de qualité pour les cartes / plaques d'identification utilisés avec des instruments d'identification automatisés (Vitek, Phoenix, Microscan, etc.)</t>
  </si>
  <si>
    <t>Le contrôle qualité est-il effectué sur chaque nouveau numéro de lot / arrivage de cartes/ plaques d'identification avant leur mise en service?</t>
  </si>
  <si>
    <t>En suivant les instructions du fabricant, toutes les souches ATCC recommandées sont-elles utilisées pour les cartes / plaques d’identification automatique des instruments?</t>
  </si>
  <si>
    <t>7- CONTROLE QUALITE - METHODES DE TSA</t>
  </si>
  <si>
    <t>SOUCHE DE REFERENCE POUR LE TSA DE ROUTINE</t>
  </si>
  <si>
    <t>Culture mensuelle du stock de travail ou "F1", stockée à 2-8 ° C pendant 4 semaines maximum, puis éliminée</t>
  </si>
  <si>
    <t>Culture hebdomadaire du stock de travail, ou «F2», conservée à une température allant de 2 à 8 ° C pendant 1 semaine maximum, puis éliminée</t>
  </si>
  <si>
    <t>Repiquage quotidien, ou «F3», éliminé après une journée d'utilisation.</t>
  </si>
  <si>
    <t>Norme: SANAS TG 28-02: 7.2.2 Une culture de référence est une préparation de microorganisme obtenue à partir d'une collection de type de culture telle que ATCC. Une culture de stock de référence est une préparation de microorganisme dérivée d'une culture de référence. Une culture de stock de travail est une croissance dérivée d'une culture de stock de référence. Une sous-culture est le transfert de la croissance de micro-organismes établie sur un milieux vers un milieux frais.</t>
  </si>
  <si>
    <t>SOUCHES DE RÉFÉRENCE POUR LES TSA SPÉCIAUX</t>
  </si>
  <si>
    <t>K. pneumo ATCC 700603 (CQV), test ESBL</t>
  </si>
  <si>
    <t xml:space="preserve">K. pneumo ATCC BAA-1705 (TEM, SHV, KPC-2) CQ du test de la carbapénémase </t>
  </si>
  <si>
    <t>Ces souches de référence pour les TSA spéciaux sont-elles maintenues à &lt;-60 ° C?</t>
  </si>
  <si>
    <t xml:space="preserve">CQ DU TSA POUR LES METHODES DE DIFFUSION EN DISQUE </t>
  </si>
  <si>
    <t>Le laboratoire utilise-t-il la méthode de diffusion en disque pour le TSA?</t>
  </si>
  <si>
    <t>Le contrôle de qualité du disque antibiotique est-il effectué avant de mettre en service les nouveaux numéros / arrivage reçus? (Vérifiez les enregistrements de CQ pour confirmer)</t>
  </si>
  <si>
    <t>Les laboratoires souhaitant réduire la fréquence du contrôle de la qualité des antibiotiques de quaotidienne à une fois par semaine peuvent le faire après avoir démontré une performance satisfaisante du contrôle quotidien en utilisant l'un des deux plans décrits dans la section 4.7 du CLSI M02. Soit le plan sur 20-30 jours, soit le plan avec 15 répétitions.</t>
  </si>
  <si>
    <t>Existe-t-il des documents montrant que le laboratoire a terminé avec succès le plan sur 20-30 jours ou le plan avec 15 réplicats (3 x 5 jours) pour tous les disques d'antibiotiques utilisés? (Demandez à voir)</t>
  </si>
  <si>
    <t>Sans le nouveau contrôle de lot, quelle est la fréquence de contrôle des disques antibiotiques? (Confirmez en examinant les dossiers de CQ; remontez plusieurs mois en arrière)</t>
  </si>
  <si>
    <t>1: Chaque jour où le disque AST est réalisé sur les patients - 2: Hebdomadaire - 3: Toutes les deux semaines - 4: Mensuel - 5: Autre (décrire dans les commentaires) - NA: la méthode en disque n'est pas utilisée</t>
  </si>
  <si>
    <t xml:space="preserve">CQ DES MÉTHODES DE TSA AVEC BANDELETTES GRADUEES </t>
  </si>
  <si>
    <t>Le laboratoire utilise-t-il la méthode de la bandelettes graduées pour le TSA (Etest / Liofilechem)? (non noté)</t>
  </si>
  <si>
    <t>Est-ce que le CQ des bandelettes graduées est effectué avant de mettre en service les nouveaux numéros de lot / arrivage (Vérifiez les enregistrements de CQ pour confirmer)</t>
  </si>
  <si>
    <t>Existe-t-il des documents montrant que le laboratoire a terminé avec succès le plan sur 20-30 jours ou le plan avec 15 réplicats (3 x 5 jours) pour toutes les bandelettes d'antibiotiques utilisées? (Demandez à voir)</t>
  </si>
  <si>
    <t>En exculant le nouveau contrôle de lot, à quelle fréquence le contrôle de la qualité de la bandelette antibiotique est-il effectué? (Confirmez en examinant les dossiers de CQ; remontez plusieurs mois en arrière)</t>
  </si>
  <si>
    <t>1: Chaque jour où la bandelette TSA est réalisé sur les patients - 2: Hebdomadaire - 3: Toutes les deux semaines - 4: Mensuel - 5: Autre (décrire dans les commentaires) - NA: la méthode de labandelette n'est pas utilisé</t>
  </si>
  <si>
    <t>Le contrôle par bandelettes antibiotiques est-il effectué avec les souches de référence ATCC recommandées ci-dessous? (Vérifiez les enregistrements de CQ pour confirmer)</t>
  </si>
  <si>
    <t>CQ DE SYSTÈMES TSA AUTOMATISÉS</t>
  </si>
  <si>
    <t>Le laboratoire utilise-t-il un iautomate pour effectuer le TSA? (par exemple, Vitek, Phoenix, Microscan, etc.)</t>
  </si>
  <si>
    <t>Les cartes / plaques d'antibiotiques sont-ils stockés aux températures recommandées par le fabricant?</t>
  </si>
  <si>
    <t>Le contrôle de qualité des cartes / plaques d'antibiotiques est-il effectué avant de mettre en service de nouveaux numéros de lot / arrivage (Vérifiez les enregistrements de CQ pour confirmer)</t>
  </si>
  <si>
    <t>Existe-t-il des documents montrant que le laboratoire a terminé avec succès le plan sur 20-30 jours ou le plan avec 15 réplicats (3 x 5 jours) pour toutes les cartes / tous les plaques d'antibiotiques utilisés? (Demandez à voir)</t>
  </si>
  <si>
    <t>En exculant le nouveau contrôle de qualité du lot, à quelle fréquence le contrôle de la qualité de la carte / du plateau d'antibiotiques est-il effectué? (Confirmez en examinant les dossiers de CQ; remontez plusieurs mois en arrière)</t>
  </si>
  <si>
    <t>1: Chaque jour où le TSA automatisé est effectué sur des patients - 2: Hebdomadaire - 3: Toutes les deux semaines - 4: Mensuel - 5: Autre (décrire dans les commentaires) - NA: méthode automatisée n'est pas utilisée</t>
  </si>
  <si>
    <t>Le contrôle de qualité des systèmes de TSA automatisés est-il effectué à l'aide des souches de référence ATCC recommandées ci-dessous? (Vérifiez les enregistrements de CQ pour confirmer)</t>
  </si>
  <si>
    <t>La politique du laboratoire exige-t-elle que tous les échantillons soient accompagnés d'un formulaire de demande d'analyse approuvé par le laboratoire?</t>
  </si>
  <si>
    <t>Le laboratoire applique-t-il un système à deux identifiants? (Par exemple, le nom du patient et un identifiant numérique doivent figurer sur la demande et sur le échantillon)</t>
  </si>
  <si>
    <t>Lorsque le laboratoire de bactériologie est fermé, un autre service de laboratoire traite-t-il (ensemence t'il) les échantillons ou s'assure-t-il qu'ils sont stockés aux températures appropriées? (Sélectionnez NA si le laboratoire de bactériologie ne ferme pas)</t>
  </si>
  <si>
    <t>Le laboratoire stocke-t-il les échantillons correctement avant et après les analyses?</t>
  </si>
  <si>
    <t>Norme: ISO 15189: 5.4.1, 5.4.5, 5.4.7, 5.4.8, 5.4.10, 5.4.11, 5.4.13 Norme: ISO 15189: 5.2.9, 5.4.14, 5.7.3 Les échantillons doivent être conservés dans des conditions appropriées pour maintenir la stabilité de l'échantillon. Les échantillons qui ne sont plus nécessaires doivent être éliminés de manière sûre, conformément à la réglementation en matière de biosécurité</t>
  </si>
  <si>
    <t>Les critères de rejet sont-ils écrits dans une PON ou un aide-mémoire pour chaque type déchantillon?</t>
  </si>
  <si>
    <t>Les échantillons non étiquetés sont-ils rejetés?</t>
  </si>
  <si>
    <t>Les échantillons mal étiquetés sont-ils rejetés?</t>
  </si>
  <si>
    <t>Les échantillons sont-ils rejetés s’il est prouvé qu’ils n’ont pas été maintenus dans de bonnes conditions pendant et avant le transport?</t>
  </si>
  <si>
    <t>Existe-t-il des preuves que les critères de rejet des échantillons sont appliqués (journal de rejet de révision)?</t>
  </si>
  <si>
    <t>Le laboratoire maintient-il des indicateurs de qualité concernant le nombre de échantillons rejetés?</t>
  </si>
  <si>
    <t>Le laboratoire fournit-il des instructions / procédures de prélèvement d'échantillons de sang aux zones de prélèvement d'échantillons de patients?</t>
  </si>
  <si>
    <t>Passez en revue les instructions de prélèvement des échantillons de sang. Cela comprend-t-il les éléments suivants?</t>
  </si>
  <si>
    <t>Prélever avant d'administrer des antibiotiques au patient</t>
  </si>
  <si>
    <t>Préparation d'un bouchon antiseptique et inoculation aseptique des flasques</t>
  </si>
  <si>
    <t>Volume minimum pour les adultes (généralement 10-15 ml par flasque)</t>
  </si>
  <si>
    <t>Volume minimum pour les enfants (généralement 5-10 ml par flasque)</t>
  </si>
  <si>
    <t>Volume minimum pour les nouveau-nés (généralement 0,5 à 1 ml par flasque)</t>
  </si>
  <si>
    <t>La politique des laboratoires exige-t-elle que deux "exemplaires" d'hémocultures soient prélevés?</t>
  </si>
  <si>
    <t>Etiquetage correct de la flasque (nom du patient, identifiant, date, heure, site de ponction veineuse)</t>
  </si>
  <si>
    <t>Transporter les flasques au laboratoire dans l'heure qui suit leur collecte</t>
  </si>
  <si>
    <t>Si le transport est retardé, stockez les flasques pour les systèmes automatisés à la température ambiante; conserver les flasques pour les systèmes manuels à 37 ° C.</t>
  </si>
  <si>
    <t>Passez en revue les instructions de collecte des échantillons de culture d’urine. Cela comprend-il les éléments suivants?</t>
  </si>
  <si>
    <t>Instruction pour le prélèvement à mi-jet ou "capture nette"</t>
  </si>
  <si>
    <t>Si le transport est retardé, conservation au réfrigérateur pendant 24 heures.</t>
  </si>
  <si>
    <t>PRELEVEMENT D'ECHANTILLON ET TRANSPORT DE SELLES</t>
  </si>
  <si>
    <t>Passez en revue les instructions de collecte des échantillons de culture de selles. Cela comprend-il les éléments suivants?</t>
  </si>
  <si>
    <t>Le laboratoire dispose-t-il d’une PON décrivant comment traiter le sang en vue d’une culture bactérienne?</t>
  </si>
  <si>
    <t>Lorsqu'un flacon d'hémoculture présente des signes de positivité (turbidité, hémolyse ou production de gaz), le laboratoire effectue-t-il une coloration de Gram du flacon du bouillon ?</t>
  </si>
  <si>
    <t>Si la coloration de Gram de la flasque est positive, le laboratoire appelle-t-il le résultat imédiatement au médecin?</t>
  </si>
  <si>
    <t>Quand un bouillon d'hémoculture positif est sous-cultivé, une boîte de chocolat est-elle incluse pour assurer la récupération d'organismes fastidieux?</t>
  </si>
  <si>
    <t>la PON pour les hémocultures définit-elle correctement les organismes qui sont généralement considérés comme des contaminants?</t>
  </si>
  <si>
    <t>E. C., Corynebacterium spp., Propionibacterium spp., Micrococcus spp., Viridans Strep spp., Bacillus spp., Et Staph spp. À coagulase négative. isolé à partir d'une seule culture</t>
  </si>
  <si>
    <t>Le laboratoire effectue-t-il des tests TSA sur des organismes potentiellement contaminants?</t>
  </si>
  <si>
    <t>Passez en revue les PONs pour l'incubation manuelle des flacons d'hémoculture. Inclut-il chacune des instructions suivantes? (Si seuls des systèmes automatisés sont utilisés, répondez NA)</t>
  </si>
  <si>
    <t>Après 24 heures d'incubation, sous-cultivez toutes les flasques qui semblent négatives</t>
  </si>
  <si>
    <t>Après 48 heures d'incubation, repiquage de toutes les flasques qui apparaissent à nouveau négatives (si le premier repiquage était négatif)</t>
  </si>
  <si>
    <t>Repiquez les flasques qui apparaissent négatives sur une boîte de gélose au chocolat (incubées dans 5% de CO2) pour assurer la récupération d'organismes fastidieux</t>
  </si>
  <si>
    <t>Incuber toutes les flasques entre 5 et 7 jours avant de produire un rapport négatif final</t>
  </si>
  <si>
    <t>Le dernier jour d'incubation, effectuez un repiquage terminal avant la publication du rapport négatif final.</t>
  </si>
  <si>
    <t>Le laboratoire a-t-il une PON pour savoir comment traiter l'urine pour la culture bactérienne? (demandez à voir)</t>
  </si>
  <si>
    <t>Selon la PON, quels sont les milieux utilisés pour la culture primaire d'urine?</t>
  </si>
  <si>
    <t>2. Gélose chromogénique conçu pour les échantillons d'urine</t>
  </si>
  <si>
    <t>3. Gélose au sang seulement</t>
  </si>
  <si>
    <t>Des cultures quantitatives (comptage de colonies) sont-elles effectuées?</t>
  </si>
  <si>
    <t>Les urines sont-elles ensemensées en utilisant une anse calibrée?</t>
  </si>
  <si>
    <t>1: Oui, 1µL - 2: Oui, 10uL - 3: Non, les anses calibrées ne sont pas utilisées pour mettre les urines en plaque.</t>
  </si>
  <si>
    <t>La PON relative à la culture d'urine donne-t-elle des indications au technicien pour déterminer les organismes à traiter (identification et TSA) en fonction des quantités relatives, du pouvoir pathogène et de la méthode de prélèvement des échantillons?</t>
  </si>
  <si>
    <t>Les techniciens ont-ils reçu une formation adéquate pour reconnaître un échantillon d’urine mal prélevé (prédominance de la flore fécale ou cutanée) en fonction des quantités, types et mélanges d’organismes présents?</t>
  </si>
  <si>
    <t>CULTURES DE SELLES pour Salmonella et Shigella</t>
  </si>
  <si>
    <t>Le laboratoire a-t-il une PON pour savoir comment traiter les selles (mettre en plaque) pour la culture bactérienne? (demandez à voir)</t>
  </si>
  <si>
    <t>la PON explique-t-elle comment identifier les agents pathogènes potentiels sur tous les milieux primaires?</t>
  </si>
  <si>
    <t>la PON devrait décrire l’apparence des colonies de pathogènes potentiels sur le MAC, sur d’autres milieux sélectifs et différentiels utilisés, et définir la marche à suivre en cas de découverte d’un pathogène potentiel.</t>
  </si>
  <si>
    <t>Quels sont les milieux utilisés pour la culture primaire des selles?</t>
  </si>
  <si>
    <t>Géloase de dépistage sélectif et différentiel pour Salmonella et Shigella (par exemple, gélose de Salmonella / Shigella, gélose Hektoen Enteric, gélose avec Xylose Lysine désoxycholate, ou gélose au citrate Deoxycholate)</t>
  </si>
  <si>
    <t>10- MÉTHODES D'IDENTIFICATION ET PROCÉDURES OPÉRATIONNELLES NORMALISEES</t>
  </si>
  <si>
    <t>MÉTHODES D'IDENTIFICATION CONVENTIONNELLES - RÉSUMÉ DES SCORES POUR LES PONs</t>
  </si>
  <si>
    <t>* "Entièrement mis en œuvre" signifie que la PON a été approuvé et signé par un superviseur de laboratoire ou son représentant, et que le personnel du laboratoire a été formé sur le contenu et utilise la PON. une PON complète mais qui n'a pas été approuvée ou qui n'est pas utilisée couramment n'est pas considérée comme pleinement appliquée.</t>
  </si>
  <si>
    <t>** "Facilement disponible" signifie que les technologues peuvent accéder facilement à la PON sur la paillasse ou à proximité, sous forme électronique ou papier, et que les informations recherchées se trouvent facilement dans la PON, sans être enfuies dans un document plus volumineux, et sont écrites une langue que ceux qui utilisent la PON peuvent lire couramment.</t>
  </si>
  <si>
    <t>une PON à jour a-t-elle été entièrement appliquée? * (Si le réactif est utilisé mais qu'il n'y a pas de PON, répondez "non" à toutes les questions restantes concernant ce réactif)</t>
  </si>
  <si>
    <t>la PON est-elle facilement disponible ** pour le personnel à la paillasse?</t>
  </si>
  <si>
    <t>la PON définit-elle les organismes de contrôle de la qualité, la fréquence de contrôle et les résultats de contrôle attendus?</t>
  </si>
  <si>
    <t>la PON fournit-elle des instructions pas à pas sur la manière de réaliser l'analyse correctement?</t>
  </si>
  <si>
    <t>La PON fournit-elle des instructions pas à pas pour interpréter correctement le résultat de l'analyse?</t>
  </si>
  <si>
    <t>une PON à jour a-t-elle été entièrement appliquée? * (Si le réactif est utilisé mais qu'il n'y a pas de POS, répondez "non" à toutes les questions restantes concernant ce réactif)</t>
  </si>
  <si>
    <t>la PON fournit-elle des instructions détaillées pour l'inoculation et l'incubation?</t>
  </si>
  <si>
    <t>la PON fournit-elle des instructions pas à pas pour la lecture et l’interprétation?</t>
  </si>
  <si>
    <t>Agglutination sur latex staphylocoque</t>
  </si>
  <si>
    <t>Ce réactif est-il utilisé dans votre laboratoire? (Si ce n'est pas le cas, sélectionnez N / A pour les questions restantes à propos de ce réactif)</t>
  </si>
  <si>
    <t>Les fiches de réaction jetables sont-elles jetées après utilisation (non réutilisées)?</t>
  </si>
  <si>
    <t>1: Toujours - 2: Parfois - 3: Non - SO, le laboratoire n'utilise pas d'agglutination sur latex pour identifier Staph</t>
  </si>
  <si>
    <t>une PON à jour a-t-elle été entièrement appliquée? * (Si le réactif est utilisé mais qu'il n'y a pas de SOP, répondez "non" à toutes les questions restantes concernant ce réactif)</t>
  </si>
  <si>
    <t>Strep. pneumo agglutination sur latex</t>
  </si>
  <si>
    <t>Triple Sucre-Fer (TSF) ou gélose au fer de Kligler (KIA)</t>
  </si>
  <si>
    <t>Ce test est-il utilisé dans votre laboratoire? (Si ce n'est pas le cas, sélectionnez N / A pour les questions restantes à propos de ce réactif)</t>
  </si>
  <si>
    <t> Si le laboratoire utilise des trousses biochimiques rapides pour l'identification des organismes (par exemple, API, Liofilchem, RapID), la PON de chaque trousse contient-elle les informations suivantes? (Si les trousses ne sont pas utilisées, sélectionnez "NA", si les trousses sont utilisées mais qu'il n'y a pas de POS, sélectionnez "Non")</t>
  </si>
  <si>
    <t>Organismes définis pour le contrôle de la qualité, fréquence de contrôle et résultats de contrôle attendus</t>
  </si>
  <si>
    <t>1: Oui - 2: Partiel - 3: Non - NA: le laboratoire n'utilise pas de trousses biochimiques rapides (répondez NA jusqu'aux méthodes manuelles / conventionnelles)</t>
  </si>
  <si>
    <t>Les PONs sont-elles disponibles dans une langue que les techniciens sont capables de lire couramment?</t>
  </si>
  <si>
    <t>Après l'inoculation du dispositif, le laboratoire utilise-t-il l'inoculum restant pour ensemenser une boîtede pureté? (Une boîte de pureté est un repiquage léger de l'inoculum qui est conçu pour garantir que l'inoculum ne soit ni mélangé ni contaminé; généralement striée comme une plaque d'urine pour permettre la visualisation des colonies individuelles et contrôlée pour la pureté lors de la lecture des résultats)</t>
  </si>
  <si>
    <t>Les bases de données utilisées pour interpréter les résultats de la trousse (numéros "bionumber") sont-elles à jour?</t>
  </si>
  <si>
    <t>Lorsqu'un résultat d'identification (bionumber) n'atteint pas le seuil requis pour une identification acceptable, existe-t-il des preuves que des mesures appropriées sont prises, telles que la répétition du test par une autre méthode ou la réalisation de tests biochimiques supplémentaires?</t>
  </si>
  <si>
    <t>Si le laboratoire utilise des méthodes automatisées d'identification des organismes (Vitek, Microscan, Phoenix, par exemple), les procédures d'utilisation standard contiennent-elles les informations suivantes? (Les manuels d'utilisation fournis par le fabricant ne sont pas considérés comme des PON)</t>
  </si>
  <si>
    <t>Une boîte de pureté est un repiquage léger de l'inoculum réalisé pour garantir que l'inoculum n'était ni mélangé ni contaminé. Généralement strié comme une urine pour assurer la visualisation des colonies individuelles et vérifié la pureté lors de la lecture des résultats. Une GS est généralement utilisée.</t>
  </si>
  <si>
    <t>Lorsque le logiciel de l'instrument signale un résultat d'identification comme étant discutable, existe-t-il des preuves que des mesures appropriées sont prises, telles que la répétition du test par une autre méthode ou la réalisation de tests biochimiques supplémentaires?</t>
  </si>
  <si>
    <t>DIAGRAMMES D'IDENTIFICATION</t>
  </si>
  <si>
    <t>Pour les cocci à Gram positif et positifs pour la catalase  est-il habituel d'effectuer un test de coagulase avant de procéder à d'autres tests d'identification (y compris l'identification automatisée)?</t>
  </si>
  <si>
    <t>Pour les cocci à Gram positif et négatifs pour la catalase, est-il courant d'évaluer le type d'hémolyse (alpha, bêta, gamma) avant de procéder à d'autres tests d'identification (y compris l'identification automatisée)?</t>
  </si>
  <si>
    <t>Complètement mis en œuvre *, une PON à jour est en place</t>
  </si>
  <si>
    <t>la PON définit les organismes de contrôle de la qualité, la fréquence et les résultats attendus</t>
  </si>
  <si>
    <t>la PON fournit des instructions pas à pas pour la performance du test</t>
  </si>
  <si>
    <t>11- FONDAMENTAUX POUR LE TEST DE SUSCEPTIBILITÉ ANTIMICROBIENNE (TSA)</t>
  </si>
  <si>
    <t>ENTRETIEN DES DISQUES ANTIBIOTIQUES ET DE BANDELETTES GRADUEES</t>
  </si>
  <si>
    <t>Les dessiccants changent-ils de couleur à mesure que le niveau d'humidité augmente (indiquant la nécessité de les remplacer ou de les recharger)?</t>
  </si>
  <si>
    <t>Les récipients contenant les disques / bandelettes d'antibiotiques sont-ils laisser à la température ambiante avant de les ouvrir pour s'équilibrer et minimiser la condensation (généralement 1 heure)?</t>
  </si>
  <si>
    <t>PRÉPARATION DES INOCULA</t>
  </si>
  <si>
    <t>Observez une préparation d'inoculum pour le TSA. Les technologistes utilisent-ils uniquement des colonies individuelles bien isolées du même type morphologique?</t>
  </si>
  <si>
    <t>Est-ce que le laboratoire mélange intentionnellement deux organismes différents dans le même inoculum pour le TSA?</t>
  </si>
  <si>
    <t>Est-ce que les enregistrements indiquent que la solution saline est régulièrement testée pour sa stérilité? (De préférence au moins une fois par semaine)</t>
  </si>
  <si>
    <t>1: Densitomètre / turbidimètre étalonné - 2: Comparaison visuelle avec un étalon de 0,5 McFarland non expiré (contôlez la date) - 3: Aucune de ces réponses.</t>
  </si>
  <si>
    <t>Le laboratoire utilise-t-il jamais de gélose autre que Mueller Hinton pour le TSA des organismes non fastidieux?</t>
  </si>
  <si>
    <t>Le laboratoire utilise-t-il un autre agar que Mueller Hinton avec du sang pour le TSA de S. pneumoniae?</t>
  </si>
  <si>
    <t>L'inoculum est-il réparti de manière à créer un tapis uniforme?</t>
  </si>
  <si>
    <t>Avant d’appliquer les disques / bandelettes, les plaques MH inoculées sont-elles laissées au contact du couvercle pendant 3 à 15 minutes au maximum pour permettre l’absorption de l’humidité superficielle excessive?</t>
  </si>
  <si>
    <t>Les disques / bandelettes ont-ils déjà été déplacés après avoir été placés sur la gélose?</t>
  </si>
  <si>
    <t>Les plaques pur le TSA sont-elles incubées dans les 15 minutes suivant la mise en place des disques / bandelettes?</t>
  </si>
  <si>
    <t>Après inoculation du TSA, les «plaques de pureté» sont-elles fabriquées à partir de la suspension restante?</t>
  </si>
  <si>
    <t>Une boîte de pureté est un repiquage léger de l'inoculum réalisé pour garantir que l'inoculum n'était ni mélangé ni contaminé. Elle est généralement striée comme une urine pour assurer la visualisation des colonies individuelles et contrôler la pureté lors de la lecture des résultats de TSA</t>
  </si>
  <si>
    <t>Les plaques de TSA pour organismes non fastidieux ont-elles déjà été incubées dans du CO2?</t>
  </si>
  <si>
    <t>Les plaques de TSA pour S. pneumoniae sont-elles incubées dans 5% de CO2?</t>
  </si>
  <si>
    <t>Observez des plaques Mueller Hinton de TSA en cours d'incubation et / ou récemment lues .</t>
  </si>
  <si>
    <t>Les tapis de la croissance sont-elles confluents (pas de trouées ni de colonies individuelles visibles)?</t>
  </si>
  <si>
    <t>LECTURE DES RÉSULTATS DU TSA</t>
  </si>
  <si>
    <t>Les résultats du TSA sont-ils lus après moins de 16 heures d'incubation?</t>
  </si>
  <si>
    <t>Les résultats du TSA sont-ils lus après plus de 24 heures d'incubation?</t>
  </si>
  <si>
    <t>Si des colonies individuelles apparaissent dans les ellipses ou dans la zone d'inhibition, le laboratoire répète-t-il le test avec un nouveau repiquage d'une seule colonie de la boîte d'origine?</t>
  </si>
  <si>
    <t>Observez une plaque Mueller Hinton pour TSA en cours de lecture.</t>
  </si>
  <si>
    <t>Le laboratoire possède-t-il un document d’orientation avec des photos décrivant comment mesurer la taille de la zone, tel que le CLSI M02 ou les guides de lecture de diffusion en disque EUCAST?</t>
  </si>
  <si>
    <t>la PON ou l'aide mémoire indique-t-elle que la taille de la zone et / ou les critères de la CMI du co-trimoxazole (SXT) sont mesurés à une inhibition de la croissance de 80% plutôt qu'à 100%?</t>
  </si>
  <si>
    <t>Est-ce que la PON ou l'aide mémoire vous explique comment mesurer les zones d'inhibition et / ou les points de terminaisonde la CIM lorsqu'un essaimage Proteus spp.  est présent?</t>
  </si>
  <si>
    <t>Le logiciel automatisé pour les instruments pour le TSA est-il à jour?</t>
  </si>
  <si>
    <t>Répondre à NA si le laboratoire n'utilise pas d'instrument automatisé pour le TSA</t>
  </si>
  <si>
    <t>Existe-t-il des preuves que des actions appropriées sont entreprises lorsque le logiciel de l'instrument pour le TSA signale un résultat de TSA comme douteux (comme le contrôle de la pureté ou la répétition du test par une autre méthode)?</t>
  </si>
  <si>
    <t>Les PON ou les aides mémoire pour les TSA fournissent-ils des exemples de profils de résistance intrinsèques? (Comme ceux qui figurent dans le CLSI M100, Annexe B ou EUCAST Expert Rules V3.1)</t>
  </si>
  <si>
    <t>Existe-t-il des preuves que le personnel de microbiologie a reçu une formation adéquate pour reconnaître des résultats de TSA inhabituels ou inattendus pouvant nécessiter une enquête? (par exemple, Klebsiella spp. S à l'ampicilline; Staph spp. I / R à la vancomycine)</t>
  </si>
  <si>
    <t>Est-ce que les PON ou les aides mémoire pour les TSA définissent des exemples de résultats de TSA inhabituels ou inattendus? (Comme ceux décrits dans l’annexe A du CLSI M100 ou les règles expert EUCAST V3.1)</t>
  </si>
  <si>
    <t>Les PON ou les aides mémoire pour les TSA décrivent-ils les mesures à prendre lorsque des résultats de TSA inhabituels ou inattendus sont rencontrés (par exemple, vérifier la pureté, reconfirmer l'identification d'un organisme, vérifier le CQ approprié, répéter les tests, informer le superviseur)?</t>
  </si>
  <si>
    <t>Le responsable de la microbiologie ou le superviseur est-il informé losque des résultats du TSA inhabituels apparaissent?</t>
  </si>
  <si>
    <t>Un superviseur examine-t-il tous les résultats du TSA pour rechercher des résultats inhabituels avant que les résultats ne soient communiqués aux médecins?</t>
  </si>
  <si>
    <t>Existe-t-il des preuves que le superviseur a reçu une formation appropriée sur la manière de reconnaître les résultats inhabituels du TSA?</t>
  </si>
  <si>
    <t>SEUILS STANDARDS</t>
  </si>
  <si>
    <t>Quelle norme de seuil pour le TSA le laboratoire utilise-t-il principalement?</t>
  </si>
  <si>
    <t>Demandez à voir la copie papier la plus récente de la norme. Est-ce qu'elle a moins de 3 ans?</t>
  </si>
  <si>
    <t>Le laboratoire examine-t-il les modifications importantes aux normes, par exemple. changements de seuils, avec les comités hospitaliers compétents (p. ex. pharmacie et thérapeutique, intendance)?</t>
  </si>
  <si>
    <t>Regardez les disques cefotaxime en cours d'utilisation. La concentration en médicament correspond-elle correctement à la norme utilisée par le laboratoire? (Les seuils CLSI requièrent des disques de 30 bits, les seuils EUCAST nécessitent des disques de 5 disques).</t>
  </si>
  <si>
    <t>Regardez les disques de ceftazidime en cours d'utilisation. La concentration en médicament correspond-elle correctement à la norme utilisée? (Les seuils CLSI nécessitent des disques de 30 pg, les seuils EUCAST nécessitent de 10 pg)</t>
  </si>
  <si>
    <t>Regardez les disques pipéracilline-tazobactam en cours d'utilisation. La concentration en médicament correspond-elle correctement à la norme utilisée? (Les seuils CLSI nécessitent des disques 100 / 10ug, les seuils EUCAST nécessitent des disques 30 / 6ug).</t>
  </si>
  <si>
    <t>12- RÈGLES D'EXPERT POUR LE TSA</t>
  </si>
  <si>
    <t>Examiner le rapport d'un TSA d'un patient concernant un isolat de Salmonella ou de Shigella. L'une des classes de médicaments suivantes at-elle été testée ou rapportée?</t>
  </si>
  <si>
    <t>Ces médicaments peuvent sembler actifs in vitro, mais ne sont pas efficaces sur le plan clinique contre Salmonella ou Shigella et ne devraient pas être déclarés comme susceptibles, quel que soit le résultat du test de TSA.</t>
  </si>
  <si>
    <t>Comparez les aides mémoires du laboratoire pour les TSA et les SOP du laboratoire avec le tableau de la colonne K (et du Guide de l’évaluateur).</t>
  </si>
  <si>
    <t>Le laboratoire utilise-t-il les seuils corrects pour la fluoroquinolone (FQ) pour Salmonella spp? (Les seuils relatifs à Enterobacteriaceae FQ ne doivent pas être utilisés pour Salmonella spp).</t>
  </si>
  <si>
    <t>GRAM NÉGATIFS ET SEUILS POUR LE BETA-LACTAM</t>
  </si>
  <si>
    <t>À compter de 2009, le CLSI et EUCAST ont abaissé les seuils de plusieurs antibiotiques bêta-lactames et de l'Aztréonam afin d'améliorer la détection de la résistance.</t>
  </si>
  <si>
    <t>Le tableau de l'onglet Guide de l'évaluateur indique les points d'arrêt actuels pour ces antibiotiques. Comparez ce tableau aux aides mémoire et aux PONs utilisées par les technologistes pour interpréter la taille de la zone et l'interprétation de la CIM.</t>
  </si>
  <si>
    <t>Les seuils mis à jour sont-ils utilisés pour les combinaisons suivantes?</t>
  </si>
  <si>
    <t>REMARQUE: Les questions 12.26 et 12.27 ne concernent que les laboratoires n'utilisant PAS les seuils actuels de la céphalosporine et de l'aztréonam. Si ce laboratoire utilise les seuils actuels, sélectionnez NA pour les deux questions et passez à la question 12.28.</t>
  </si>
  <si>
    <t>Les laboratoires qui n'utilisent PAS les seuils actuels pour la céphalosporine et l'aztréonam doivent effectuer des tests de phénotype de routine des BLSE. Pour les isolats positifs pour les BLSE, toutes les pénicillines, céphalosporines et aztréonam sensibles au test doivent être déclarés résistants. Cette pratique (modification des interprétations des BLSE + de S à R) est-elle en place?</t>
  </si>
  <si>
    <t>Les laboratoires n'utilisant PAS les seuils actuels pour l'aztréonam et les céphalosporines doivent joindre un commentaire d'avertissement au rapport concernant les organismes positifs pour les BLSE: «Les producteurs de BLSE doivent être considérés comme cliniquement résistants à toutes les pénicillines, céphalosporines et aztréonam.» Cette pratique est-elle en place?</t>
  </si>
  <si>
    <t>Pour les laboratoires qui utilise les seuils actuels en céphalosporine et en aztréonam, le CLSI et EUCAST ne recommandent plus les tests de routine du phénotype des BLSE. En outre, si des tests de BLSE sont effectués et que le test est positif, les interprétations pour les agents bêta-lactamines NE doivent PAS être modifiées de sensible à résistant. Le laboratoire a-t-il cessé de modifier les résultats des TSA sur la base des résultats pour les BLSE?</t>
  </si>
  <si>
    <t>Remarque: sélectionnez NA si le laboratoire N'UTILISE PAS les seuils actuels de la céphalosporine et de l'aztréonam.</t>
  </si>
  <si>
    <t>Le laboratoire effectue-t-il des tests phénotypiques pour la production de BLSE? Y compris des disques, des bandelettes graduées ou un puits de dépistage dans un système automatisé.</t>
  </si>
  <si>
    <t>Les enregistrements indiquent-ils que le laboratoire utilise à la fois les organismes de contrôle positifs et négatifs pour effectuer le  CQ du BLSE en cours d'utilisation? (Une souche positive de BLSE couramment utilisée est Klebsiella pneumoniae ATCC 700603)</t>
  </si>
  <si>
    <t>Les laboratoires qui n'utilisent PAS les seuils actuels pour la carbapénème doivent effectuer des tests de routine pour la production de carbapénémase (par exemple, CarbaNP, mCIM ou un dosage moléculaire). Si une carbapénémase est détectée, tous les carbapénèmes testés doivent être considérés comme résistants. Cette pratique (modification des résultats de S à R basée sur le résultat positif du test à la carbapénémase) est-elle en place?</t>
  </si>
  <si>
    <t>Remarque: sélectionnez NA si le laboratoire utilise les seuils actuels.</t>
  </si>
  <si>
    <t>Pour les laboratoires qui utilisent les seuils actuels pour la carbapénème, CLSI et EUCAST ne recommandent plus les tests de routine pour la production de carbapénémase. En outre, si de tels tests sont effectués et que le test est positif, il n'est PAS nécessaire de modifier l'interprétation des carbapénèmes de sensible à résistant. Le laboratoire a-t-il cessé de réviser les résultats du TSA sur la base du résultat carbapénémase?</t>
  </si>
  <si>
    <t>Remarque: sélectionnez NA si le laboratoire N'UTILISE PAS les seuils actuels.</t>
  </si>
  <si>
    <t>Autre méthode en disque, par exemple, test de disque combiné ou en synergie de disque</t>
  </si>
  <si>
    <t>Test CIM en bandelette par exemple, Etest KPC, MBL ou Liofilchem ​​MRP / MBO, ETP / EBO</t>
  </si>
  <si>
    <t>Gélose chromogénique spécifique pour les producteurs de carbapénémase</t>
  </si>
  <si>
    <t>Méthode d'inactivation du carbapénème modifiée (MICM)</t>
  </si>
  <si>
    <t>Quelles méthodes le laboratoire utilise-t-il pour le TSA de la colistine? (Cochez toutes les cases)</t>
  </si>
  <si>
    <t>Bandelette graduées (par exemple, Etest / Liofilchem)</t>
  </si>
  <si>
    <t>Test d'élution en disque de bouillon de colistine (CBDE)</t>
  </si>
  <si>
    <t>Les enregistrements indiquent-ils que le contrôle de la qualité pour le TSA de la colistine est effectué toutes les semaines ou à chaque fois que le test est effectué?</t>
  </si>
  <si>
    <t>Les enregistrements indiquent-ils que le laboratoire utilise à la fois des organismes résistants et sensible pour le CQ du test pour colistine en cours d'utilisation? (E. coli NCTC 13846 est recommandé pour détecter une résistance de bas niveau)</t>
  </si>
  <si>
    <t>Si le laboratoire utilise la microdilution en bouillon pour le TSA de la colistine, utilise-t-on du sulfate de colistine et non du méthane sulfonate de colistine (sulfométhate)?</t>
  </si>
  <si>
    <t>Le dérivé méthanesulfonate de la colistine ("cms") est un promédicament inactif qui se décompose lentement en solution et ne peut donc pas être utilisé pour le TSA.</t>
  </si>
  <si>
    <t>Si le laboratoire effectue la microdilution en bouillon (MDB) pour le TSA de la colistine, utilise-t-on un bouillon de Mueller Hinton avec des cations ajusté?</t>
  </si>
  <si>
    <t>Répondre à NA si le laboratoire ne réalise pas la MDB</t>
  </si>
  <si>
    <t>Le personnel de laboratoire comprend-il les limites actuelles associées au TSA de la colistine? (c'est-à-dire, le risque de résultats faussement sensibles lors de l'utilisation d'une méthode autre que la MDB sans polysorbate?)</t>
  </si>
  <si>
    <t>Le laboratoire a-t-il informé le personnel médical des limitations et des risques associés au TSA de la colistine?</t>
  </si>
  <si>
    <t>Est-ce que le laboratoire teste Staph aureusisolates pour la pénicilline?</t>
  </si>
  <si>
    <t>Les isolats de Staph aureus présentant des tailles de zone de pénicilline ou les CIM situées dans la plage de sensibilité sont-ils testés pour la production de β-lactamase à l'aide du test de limite de zone avant d'être signalés comme sensibles à la pénicilline?</t>
  </si>
  <si>
    <t>Lorsque les résultats de l'oxacilline et de la céfoxitine sont divergents pour S. aureus (l'un est S et l'autre R), comment le laboratoire rapporte-t-il l'oxacilline?</t>
  </si>
  <si>
    <t>1: Indiquez l’interprétation de l’oxacilline, quel que soit le résultat de la céfoxitine - 2: Indiquez l’interprétation de la céfoxitine, quel que soit le résultat de l’oxacilline - 3: Si l’un ou l’autre des médicaments est testé R, indiquez le résultat sous la forme R - NA: le laboratoire teste uniquement un de ces médicaments, pas les deux</t>
  </si>
  <si>
    <t>Le laboratoire effectue-t-il le TSA pour Staph aureus sur des antibiotiques bêta-lactamines autres que la pénicilline, l’oxacilline, la céfoxitine ou la ceftaroline?</t>
  </si>
  <si>
    <t>Lorsqu'une méthode de CIM manuelle est utilisée pour tester la vancomycine sur Staph aureus, le test est-il incubé pendant 24 heures complètes avant de lire le résultat?</t>
  </si>
  <si>
    <t>Réponse NA si la méthode manuelle de CIM n'est pas utilisée</t>
  </si>
  <si>
    <t>Lorsqu'une CIM pour la vancomycine&gt; 8 est détectée pour Staph aureus, l'isolat est-il envoyé à un laboratoire de référence pour qu'il soit soumis à des tests de confirmation et à une caractérisation plus poussée?</t>
  </si>
  <si>
    <t>CONSIDÉRATIONS GÉNÉRALES CONCERNAT STREP PNEUMONIAE</t>
  </si>
  <si>
    <t>Si le laboratoire n'effectue pas de TSA en disque ou Etest pour Strep. pneumoniae, sélectionnez N / A pour toutes les réponses</t>
  </si>
  <si>
    <t>Observez une boîte de TSA pour Strep. pneumoniae  en cours de lecture</t>
  </si>
  <si>
    <t>La boîte est-elle bien éclairée par la lumière réfléchie?</t>
  </si>
  <si>
    <t>N'y a-t-il pas plus de 4 disques par boîte de 100 mm ou 9 disques par boîte de 150 mm?</t>
  </si>
  <si>
    <t>Si le laboratoire utilise un disque d'oxacilline (1ug) pour dépister la résistance à la pénicilline dans Strep. pneumoniae, que dit la PON du laboratoire lorsque la taille de la zone est &lt;19? (En référence à la pénicilline G ou à la benzylpénicilline, la formulation IV)</t>
  </si>
  <si>
    <t>Le laboratoire effectue-t-il un TSA pour S. pneumoniae? (Non noté. Si non, passez à la section suivante.)</t>
  </si>
  <si>
    <t>Le laboratoire utilise-t-il la méthode de diffusion en disque pour tester l'un des antibiotiques suivants sur S.pneumo?</t>
  </si>
  <si>
    <t>Lorsque S. pneumoniae est isolé du sang ou du liquide céphalorachidien, le laboratoire teste-t-il les antibiotiques suivants en utilisant une méthode de CIM?</t>
  </si>
  <si>
    <t>Lorsque S.pneumoniae est isolé à partir de échantillons autres que le LCR, des pénicillines, de la ceftriaxone et / ou du céfotaxime sont-ils signalés en utilisant à la fois des seuils d'infection pour méningite et non méningiques?</t>
  </si>
  <si>
    <t>Le laboratoire effectue-t-il le test de résistance inductible à la clindamycine (RIC), également appelé «test D» sur Staph aureus et / ou Strep pneumoniae?</t>
  </si>
  <si>
    <t>la PON pour le test de RIC spécifie-t-elle que les disques d'érythromycine et de clindamycine doivent être espacés de 15 à 26 mm pour les espèces de staphylocoques?</t>
  </si>
  <si>
    <t>la PON pour le test de RIC spécifie-t-elle que les disques d'érythromycine et de clindamycine doivent être placés à 12 mm de distance pour les espèces de streptocoques?</t>
  </si>
  <si>
    <t>Les enregistrements indiquent-ils que le contrôle de la qualité des tests de RIC est effectué toutes les semaines ou à chaque fois que le test est effectué?</t>
  </si>
  <si>
    <t>Les enregistrements indiquent-ils que le laboratoire utilise des organismes de contrôle positifs et négatifs pour le contrôle de qualité du test de RIC utilisé? (La souche positive RIC couramment utilisée est S. aureus ATCC BAA-977)</t>
  </si>
  <si>
    <t>Lorsque le test de RIC est positif, le résultat de la clindamycine est-il devenu résistant?</t>
  </si>
  <si>
    <t>RÈGLES D'EXPERT POUR LES FLUIDES CEPHALORACHIDIENS (LCR)</t>
  </si>
  <si>
    <t>Examinez le rapport du TSA d'un patient pour une culture de LCR positive. L'une des classes de médicaments suivantes at-elle été testée ou rapportée?</t>
  </si>
  <si>
    <t>(Les médicaments suivants ne sont pas les médicaments de choix et peuvent ne pas être efficaces pour traiter les infections du LCR, quel que soit le résultat du TSA)</t>
  </si>
  <si>
    <t>13- PANEL POUR LES TSA, POLITIQUE ET ANALYSE</t>
  </si>
  <si>
    <t>PANELS POUR LES TSA</t>
  </si>
  <si>
    <t>Existe-t-il une PON définissant clairement la combinaison standard d'antibiotiques ("panels d'antibiotiques") que le laboratoire testera pour chacun des agents pathogènes suivants? (Les documents CLSI et EUCAST ne sont pas des POS)</t>
  </si>
  <si>
    <t>Passez en revue plusieurs rapports de TSA de patients pour E. coli. La même combinaison d'antibiotiques est-elle testée à chaque fois?</t>
  </si>
  <si>
    <t>Sang</t>
  </si>
  <si>
    <t>Le laboratoire dispose-t-il d'un logiciel permettant de produire un antibiogramme?</t>
  </si>
  <si>
    <t>Affichez clairement la plage de dates incluse (par exemple 1er janvier, AAAA - 31 décembre, AAAA)</t>
  </si>
  <si>
    <t>Affichez clairement le nom de l'hôpital / établissement</t>
  </si>
  <si>
    <t>Les données sont présentées sous forme de %  de S (et non pas de %  de R)</t>
  </si>
  <si>
    <t>POLITIQUE POUR LE TSA</t>
  </si>
  <si>
    <t>La politique du laboratoire détermine-t-elle principalement sur quels isolats un TSA est effectué ou le TSA est-il effectué uniquement à la demande expresse du médecin?</t>
  </si>
  <si>
    <t>La politique du laboratoire détermine-t-elle principalement quels antibiotiques doivent être testés et rapportés ou le laboratoire ne fait-il que tester et rapporter les antibiotiques spécifiquement demandés par le médecin?</t>
  </si>
  <si>
    <t>La "notification en cascade" est une stratégie de notification sélective des résultats de TSA dans laquelle les agents secondaires (spectre plus large, plus coûteux, par exemple) peuvent être supprimés ou exclus du rapport du patient si un organisme est susceptible aux agents primaires de la même classe de médicaments.</t>
  </si>
  <si>
    <t>Avec les rapports en cascade, les résultats du TSA exclus du rapport du patient risquent également d'être exclus du référentiel de données principal ou du LIS. Cela peut conduire à une surveillance fortement biaisée de la RAM et à des statistiques cumulatives d'antibiogramme.</t>
  </si>
  <si>
    <t>Si le laboratoire utilise la génération de rapports en cascade, veille-t-il à ce que les résultats du TSA exclus du rapport du patient NE soient PAS exclus du SIL ou de tout autre référentiel de données principal?</t>
  </si>
  <si>
    <t>L’hôpital a-t-il un comité de thérapeutique et produits phramaceutiques?</t>
  </si>
  <si>
    <t>Si l'hôpital dispose d'un tel comité, un microbiologiste en est-il membre?</t>
  </si>
  <si>
    <t>Est-ce que le comité de gérance des antibiotiques ou du comité thérapeutique et produits pharmaceutiques de l'hôpital se réunit au moins une fois par an pour examiner les recommandations du panel de TSA nationales ou internationales et les modifier en fonction du formulaire de l'hôpital et de l'antibiogramme cumulatif?</t>
  </si>
  <si>
    <t>Postes de biosécurité (classe IIA)</t>
  </si>
  <si>
    <t>Couvercles sur chaque panier de centrifugeuse</t>
  </si>
  <si>
    <t>Douche oculaire / flasque</t>
  </si>
  <si>
    <t>Trousse en cas de déversement</t>
  </si>
  <si>
    <t>Standard: il incombe à la direction du laboratoire de s'assurer que le laboratoire est équipé d'un équipement de sécurité standard. La liste ci-dessus est une liste partielle des éléments nécessaires. Les enceintes de biosécurité doivent être en place et utilisées et toutes les centrifugeuses doivent avoir des couvercles. Les stations de lavage des mains doivent être désignées et équipées et les stations de lavage des yeux (ou une toute autre méthode acceptable de nettoyage des yeux) doivent être disponibles et fonctionnelles. Les trousses en cas de déversement et les trousses de premiers soins doivent être conservées dans un endroit désigné et contrôlées régulièrement.</t>
  </si>
  <si>
    <t>Norme: ISO 15189: 5.2.10 Toutes les seringues, aiguilles, lancettes ou autres dispositifs tranchant capables de transmettre l'infection ne doivent être utilisées qu'une seule fois et jetés dans des récipients résistant à la perforation qui ne sont pas trop remplis. Les conteneurs pour objets pointus doivent être clairement identifiés pour avertir les personnes qui le manipulent du danger potentiel et doivent être situés dans des zones où les objets pointus sont couramment utilisés.</t>
  </si>
  <si>
    <t>Est-ce que toutes les postes de biosécurité ont été recertifiées dans l'année suivant la date d'aujourd'hui?</t>
  </si>
  <si>
    <t>Norme: une PONte de sécurité biologique doit être utilisée pour prévenir l'exposition des aérosols à des échantillons ou organismes contagieux. Pour un fonctionnement correct et une protection totale, les postes de sécurité biologique nécessitent un entretien périodique et doivent être entretenues en conséquence.</t>
  </si>
  <si>
    <t>Blouses</t>
  </si>
  <si>
    <t>Protection faciale pour les aérosols (masque, écran facial ou protection contre les éclaboussures)</t>
  </si>
  <si>
    <t>Les EPI sont-ils utilisés de manière appropriée et cohérente par le personnel de laboratoire? (Observez)</t>
  </si>
  <si>
    <t>Observez les réfrigérateurs et les congélateurs où sont stockés les milieux et les réactifs. Sont-ils:</t>
  </si>
  <si>
    <t>Désigné spécifiquement pour le stockage des milieux / réactifs?</t>
  </si>
  <si>
    <t>Exempts de nourriture du personnel?</t>
  </si>
  <si>
    <t>Exempts d'échantillons de patients?</t>
  </si>
  <si>
    <t>Tous les produits chimiques dangereux sont-ils entreposés correctement (acides séparés des acides alcalins; inflammables dans une armoire ignifugée)?</t>
  </si>
  <si>
    <t>La désinfection des zones de travail (paillasse et hotte) est-elle documentée quotidiennement?</t>
  </si>
  <si>
    <t>BIOSÉCURITÉ: DOCUMENTATION ET FORMATION</t>
  </si>
  <si>
    <t>Enter the number of the desired language in the cell A3: 1- English, 2- French, 3- Spanish</t>
  </si>
  <si>
    <t>Entrez le numéro de la langue désirée dans la case A3: 1- anglais, 2- français, 3- espagnol</t>
  </si>
  <si>
    <t>Capacités d'analyse</t>
  </si>
  <si>
    <t>3- Español</t>
  </si>
  <si>
    <t>Introduzca el número del idioma deseado en la celda A3: 1- inglés, 2- francés, 3- español</t>
  </si>
  <si>
    <t>Organisms/Chromagar</t>
  </si>
  <si>
    <t>Búsqueda de SARM para control de infecciones (Ej., Narinas, axilas, ingle)</t>
  </si>
  <si>
    <t xml:space="preserve">Does the lab test Staph aureus isolates against penicillin? </t>
  </si>
  <si>
    <t>Does the lab perform colistin AST? (Not scored. If No, skip to next section.)</t>
  </si>
  <si>
    <t>Le laboratoire effectue-t-il un TSA pour colistin? (Non noté. Si non, passez à la section suivante.)</t>
  </si>
  <si>
    <t>¿Realiza el laboratorio PSA en colistin? (No puntuado. En caso negativo, pase a la siguiente sección).</t>
  </si>
  <si>
    <t>Workflow for subculturing and using reference strains</t>
  </si>
  <si>
    <t>as described in CLSI M02, Subchapter 4.4</t>
  </si>
  <si>
    <t>"F" indicates the frozen or freeze-dried state of the stock culture</t>
  </si>
  <si>
    <t>"1" indicates the first passage</t>
  </si>
  <si>
    <t>"2" indicates the second passage</t>
  </si>
  <si>
    <t>"3" indicates the third passage from stock culture</t>
  </si>
  <si>
    <t>QC Score</t>
  </si>
  <si>
    <t>SOP Score</t>
  </si>
  <si>
    <t>Biochemical Identification Reagents</t>
  </si>
  <si>
    <t>Réactifs d'identification biochimique</t>
  </si>
  <si>
    <t>Reactivos de identificación bioquímica</t>
  </si>
  <si>
    <t>1-anglais</t>
  </si>
  <si>
    <t>2- français</t>
  </si>
  <si>
    <t>3- espagnol</t>
  </si>
  <si>
    <t>Procédure de repiquage et d'utilisation des souches de référence</t>
  </si>
  <si>
    <t>comme décrit dans le guide CLSI M02, chapitre 4.4</t>
  </si>
  <si>
    <t>"F" indique l'état de la souche mère, congelée ou lyophilisée</t>
  </si>
  <si>
    <t>"1" indique le premier repiquage</t>
  </si>
  <si>
    <t>"2" indique le deuxième repiquage</t>
  </si>
  <si>
    <t>"3" indique le troisième repiquage deuis la souche mère</t>
  </si>
  <si>
    <t>WLSS</t>
  </si>
  <si>
    <t>WLVC</t>
  </si>
  <si>
    <t>WLYE</t>
  </si>
  <si>
    <t>WLCJ</t>
  </si>
  <si>
    <t>WLO157</t>
  </si>
  <si>
    <t>Q12.33</t>
  </si>
  <si>
    <t>Does the lab perform colistin AST?</t>
  </si>
  <si>
    <t>Biochemical identification QC score</t>
  </si>
  <si>
    <t>Biochemical identification SOP score</t>
  </si>
  <si>
    <t>BISOP1</t>
  </si>
  <si>
    <t>BISOP2</t>
  </si>
  <si>
    <t>BISOP3</t>
  </si>
  <si>
    <t>BISOP4</t>
  </si>
  <si>
    <t>BISOP5</t>
  </si>
  <si>
    <t>BISOP6</t>
  </si>
  <si>
    <t>BISOP7</t>
  </si>
  <si>
    <t>BISOP8</t>
  </si>
  <si>
    <t>BISOP9</t>
  </si>
  <si>
    <t>BISOP10</t>
  </si>
  <si>
    <t>BISOP11</t>
  </si>
  <si>
    <t>BISOP12</t>
  </si>
  <si>
    <t>BISOP13</t>
  </si>
  <si>
    <t>BISOP14</t>
  </si>
  <si>
    <t>BISOP15</t>
  </si>
  <si>
    <t>BISOP16</t>
  </si>
  <si>
    <t>BISOP17</t>
  </si>
  <si>
    <t>BISOP18</t>
  </si>
  <si>
    <t>BISOP19</t>
  </si>
  <si>
    <t>BISOP20</t>
  </si>
  <si>
    <t>BISOP21</t>
  </si>
  <si>
    <t>BISOP22</t>
  </si>
  <si>
    <t>BISOP23</t>
  </si>
  <si>
    <t>BISOP24</t>
  </si>
  <si>
    <t>BISOP25</t>
  </si>
  <si>
    <t>BIQC1</t>
  </si>
  <si>
    <t>BIQC2</t>
  </si>
  <si>
    <t>BIQC3</t>
  </si>
  <si>
    <t>BIQC4</t>
  </si>
  <si>
    <t>BIQC5</t>
  </si>
  <si>
    <t>BIQC6</t>
  </si>
  <si>
    <t>BIQC7</t>
  </si>
  <si>
    <t>BIQC8</t>
  </si>
  <si>
    <t>BIQC9</t>
  </si>
  <si>
    <t>BIQC10</t>
  </si>
  <si>
    <t>BIQC11</t>
  </si>
  <si>
    <t>BIQC12</t>
  </si>
  <si>
    <t>BIQC13</t>
  </si>
  <si>
    <t>BIQC14</t>
  </si>
  <si>
    <t>BIQC15</t>
  </si>
  <si>
    <t>BIQC16</t>
  </si>
  <si>
    <t>BIQC17</t>
  </si>
  <si>
    <t>BIQC18</t>
  </si>
  <si>
    <t>BIQC19</t>
  </si>
  <si>
    <t>BIQC20</t>
  </si>
  <si>
    <t>BIQC21</t>
  </si>
  <si>
    <t>BIQC22</t>
  </si>
  <si>
    <t>BIQC23</t>
  </si>
  <si>
    <t>BIQC24</t>
  </si>
  <si>
    <t>BIQC25</t>
  </si>
  <si>
    <t>Flujo de trabajo para el subcultivo y el uso de cepas de referencia</t>
  </si>
  <si>
    <t>como se describe en CLSI M02, subcapítulo 4.4</t>
  </si>
  <si>
    <t>“F” indica el estado congelado o liofilizado de los cultivos de reserva</t>
  </si>
  <si>
    <t>“1” indica el primer pase</t>
  </si>
  <si>
    <t>“2” indica el segundo pase</t>
  </si>
  <si>
    <t>“3” indica el tercer pase a partir del cultivo de reserva</t>
  </si>
  <si>
    <t>Altitude: enter meters without digits</t>
  </si>
  <si>
    <t>Latitude: enter digital degrees with 5 digits after the comma</t>
  </si>
  <si>
    <t>Longitude: enter digital degrees with 5 digits after the comma</t>
  </si>
  <si>
    <t>Altitude: entrez des mètres sans chiffres après la virgule</t>
  </si>
  <si>
    <t>Latitude: entrez 5 degrés numériques après la virgule</t>
  </si>
  <si>
    <t>Longitude: entrez des degrés numériques avec 5 chiffres après la virgule</t>
  </si>
  <si>
    <t>Altitud: introduzca metros sin cifras</t>
  </si>
  <si>
    <t>Latitud: introduzca coordenadas decimales con 5 cifras después de la coma</t>
  </si>
  <si>
    <t>Longitud: introduzca coordenadas decimales con 5 cifras después de la coma</t>
  </si>
  <si>
    <t>Alertas rojas</t>
  </si>
  <si>
    <t>Bain-marie</t>
  </si>
  <si>
    <t>(LAARC)</t>
  </si>
  <si>
    <t>No</t>
  </si>
  <si>
    <t>Indicate whether calibration has been performed within the last year.</t>
  </si>
  <si>
    <t>Trigger</t>
  </si>
  <si>
    <t>Yes</t>
  </si>
  <si>
    <t>3 or 4</t>
  </si>
  <si>
    <t>9.29</t>
  </si>
  <si>
    <t>2 or 3</t>
  </si>
  <si>
    <t>12.35</t>
  </si>
  <si>
    <t>4.31</t>
  </si>
  <si>
    <t>DRAFT DOCUMENT</t>
  </si>
  <si>
    <t>Version 2.0 - October 2019</t>
  </si>
  <si>
    <t>Shared for piloting purposes only</t>
  </si>
  <si>
    <t>DRAFT DOCUMENT, Shared for piloting purposes only</t>
  </si>
  <si>
    <t>Head</t>
  </si>
  <si>
    <t>Vice Director</t>
  </si>
  <si>
    <t>( 1469 TA with 65% of postive + 1423 sputum with 34% of positive) From January to August 2019</t>
  </si>
  <si>
    <t>#### beds with ### ICU beds</t>
  </si>
  <si>
    <t>##% of positive) From            to</t>
  </si>
  <si>
    <t xml:space="preserve">from              to              </t>
  </si>
  <si>
    <t>0- THÔNG TIN CHUNG</t>
  </si>
  <si>
    <t>Ngày đánh giá (dd / mm / yyyy)</t>
  </si>
  <si>
    <t>Địa chỉ</t>
  </si>
  <si>
    <t>Tp.</t>
  </si>
  <si>
    <t>Tỉnh</t>
  </si>
  <si>
    <t>Huyện</t>
  </si>
  <si>
    <t>Quốc gia</t>
  </si>
  <si>
    <t>Cao độ: nhập mét không có chữ số</t>
  </si>
  <si>
    <t>Vĩ độ: nhập độ kỹ thuật số với 5 chữ số sau dấu phẩy</t>
  </si>
  <si>
    <t>Kinh độ: nhập độ kỹ thuật số với 5 chữ số sau dấu phẩy</t>
  </si>
  <si>
    <t>1. Công / Chính phủ</t>
  </si>
  <si>
    <t>4. Khác</t>
  </si>
  <si>
    <t>1. Bệnh viện: Trung tâm Y tế Đại học hoặc Bệnh viện Giảng dạy</t>
  </si>
  <si>
    <t>2. Bệnh viện: Quân đội</t>
  </si>
  <si>
    <t>3. Bệnh viện: (không phải học thuật hoặc quân sự)</t>
  </si>
  <si>
    <t>4. Phòng khám (chủ yếu là ngoại trú)</t>
  </si>
  <si>
    <t>2. Khu vực</t>
  </si>
  <si>
    <t>4. Quận</t>
  </si>
  <si>
    <t>Xin lưu ý: tất cả các câu hỏi chỉ đề cập đến mẫu bệnh phẩm lâm sàng, KHÔNG đề cập đến mẫu môi trường hoặc mẫu nghiên cứu</t>
  </si>
  <si>
    <t>Cấy máu</t>
  </si>
  <si>
    <t>Nuôi cấy nước tiểu</t>
  </si>
  <si>
    <t>Cấy phân (tất cả các vi khuẩn gây bệnh đường ruột)</t>
  </si>
  <si>
    <t>Salmonella và / hoặc Shigella</t>
  </si>
  <si>
    <t>Enterohemorrhagic / Enterotoxic E.coli (ví dụ: O157: H7)</t>
  </si>
  <si>
    <t>Nuôi cấy đường hô hấp (không phải TB / AFB)</t>
  </si>
  <si>
    <t>Nuôi cấy dịch não tủy</t>
  </si>
  <si>
    <t>Nuôi cấy dịch cơ thể vô trùng (màng phổi, màng tim, màng bụng, hoạt dịch)</t>
  </si>
  <si>
    <t>Nuôi cấy kỵ khí</t>
  </si>
  <si>
    <t>Nuôi cấy nấm (men)</t>
  </si>
  <si>
    <t>Nuôi cấy nấm (Nấm mốc)</t>
  </si>
  <si>
    <t>Phương pháp AST thủ công nào đang được sử dụng?</t>
  </si>
  <si>
    <t>Trong cột # / năm, vui lòng nhập số lượng gần đúng sinh vật được thử nghiệm bằng mỗi phương pháp, không nhập số lượng kháng sinh được thử nghiệm</t>
  </si>
  <si>
    <t>Khuếch tán đĩa</t>
  </si>
  <si>
    <t>Dải Gradient (ví dụ: Etest / Liofilchem)</t>
  </si>
  <si>
    <t>Pha loãng thạch</t>
  </si>
  <si>
    <t>Phương pháp AST tự động nào đang được sử dụng?</t>
  </si>
  <si>
    <t>Trong cột # / năm, vui lòng nhập số lượng sinh vật gần đúng được thử nghiệm bằng từng phương pháp</t>
  </si>
  <si>
    <t>Nhà sản xuất ESBL</t>
  </si>
  <si>
    <t>CRE / Carbapenemases</t>
  </si>
  <si>
    <t>Kháng colistin</t>
  </si>
  <si>
    <t>ESBL</t>
  </si>
  <si>
    <t>Bằng tốt nghiệp THPT / THCS</t>
  </si>
  <si>
    <t>Chỉ đào tạo tại chỗ</t>
  </si>
  <si>
    <t>Số lượng nhân viên được đào tạo khác</t>
  </si>
  <si>
    <t>Số lượng nhân viên có bằng tốt nghiệp cử nhân trở lên</t>
  </si>
  <si>
    <t>Số lượng nhân viên có bằng Cử nhân sau Đại học</t>
  </si>
  <si>
    <t>Tỷ lệ nhân viên có bằng tốt nghiệp cử nhân trở lên</t>
  </si>
  <si>
    <t>Nuôi cấy vết thương</t>
  </si>
  <si>
    <t>Nuôi cấy bộ phận sinh dục</t>
  </si>
  <si>
    <t>Nếu có, chứng nhận gần đây nhất được trao khi nào?</t>
  </si>
  <si>
    <t>1: Trong vòng 2 năm qua - 2: Hơn 2 năm trước - 3: NA</t>
  </si>
  <si>
    <t>(0: 0 sao; 1: 1 sao; 2: 2 sao, 3: 3 sao; 4: 4 sao; 5: 5 sao, NA)</t>
  </si>
  <si>
    <t>Nếu có,% tổng điểm cuối cùng cho 4 giai đoạn là bao nhiêu? Năm nào?</t>
  </si>
  <si>
    <t>Cấy phân</t>
  </si>
  <si>
    <t>Cấy nước tiểu</t>
  </si>
  <si>
    <t>Thử nghiệm tính nhạy cảm với kháng sinh</t>
  </si>
  <si>
    <t>Ai đã trao chứng nhận gần đây nhất? (Xem xét chứng chỉ công nhận và ghi tên cơ quan công nhận vào phần nhận xét)</t>
  </si>
  <si>
    <t>1: Thành viên đầy đủ của ILAC; 2: Thành viên liên kết ILAC; 3: Thành viên liên kết ILAC; 4: Bên liên quan ILAC; 5: Cơ quan Hợp tác Khu vực ILAC; 6: Khác / Không biết; 7: Ban Kiểm định Quốc gia; NA</t>
  </si>
  <si>
    <t>CÁC CHƯƠNG TRÌNH GIÁM SÁT QMS</t>
  </si>
  <si>
    <t>Trưởng khoa</t>
  </si>
  <si>
    <t>Phó khoa</t>
  </si>
  <si>
    <t>2. Tư nhân</t>
  </si>
  <si>
    <t>3. NGO / Tổ chức phi chính phủ/ Các nhà tài trợ</t>
  </si>
  <si>
    <t>TÀI LIỆU DỰ THẢO, Chỉ được chia sẻ cho mục đích thí điểm</t>
  </si>
  <si>
    <t>Xin lưu ý: tất cả các câu hỏi đề cập đến thiết bị được sử dụng cho bệnh phẩm lâm sàng, KHÔNG phải thiết bị chỉ được sử dụng cho bệnh phẩm nghiên cứu</t>
  </si>
  <si>
    <t>Quan sát các bàn làm việc trong phòng thí nghiệm, chúng có:</t>
  </si>
  <si>
    <t>Tách biệt với khu vực chăm sóc bệnh nhân</t>
  </si>
  <si>
    <t>Có đủ thông gió?</t>
  </si>
  <si>
    <t>Không có độ ẩm dư thừa?</t>
  </si>
  <si>
    <t>Có đủ ánh sáng?</t>
  </si>
  <si>
    <t>Phòng thí nghiệm có hệ thống sưởi ấm / điều hòa không khí chức năng không?</t>
  </si>
  <si>
    <t>Nhiệt độ trong phòng thí nghiệm có được duy trì trong khoảng 20 ° -25 ° C không?</t>
  </si>
  <si>
    <t>Tất cả các thiết bị quan trọng (dụng cụ, tủ lạnh, tủ đông, tủ ấm, máy tính, dụng cụ tự động) có được hỗ trợ bởi máy phát điện đang hoạt động không?</t>
  </si>
  <si>
    <t>Tất cả các phần thiết bị quan trọng có được gắn vào thiết bị nguồn điện liên tục (UPS) không? (Chúng cung cấp nguồn điện tạm thời cho đến khi máy phát điện có thể được kích hoạt)</t>
  </si>
  <si>
    <t>Trong 6 tháng qua, tình trạng mất điện kéo dài có làm ảnh hưởng đến khả năng cung cấp dịch vụ vi khuẩn thông thường không?</t>
  </si>
  <si>
    <t>Có kế hoạch dự phòng nào để tiếp tục thử nghiệm trong trường hợp mất điện kéo dài (ví dụ: mất điện kéo dài vài ngày) không?</t>
  </si>
  <si>
    <t>Tiêu chuẩn: ISO 15189: 5.2.5 &amp; 5.2.10 Không gian phòng thí nghiệm phải đủ để đảm bảo chất lượng công việc, sự an toàn của nhân viên và khả năng của nhân viên trong việc thực hiện các thủ tục và tài liệu kiểm soát chất lượng. Phòng thí nghiệm phải sạch sẽ và được tổ chức tốt, không lộn xộn, thông gió tốt, đủ ánh sáng và trong phạm vi nhiệt độ chấp nhận được. Nguồn điện khẩn cấp phải có sẵn cho các thiết bị nhạy cảm, kho lưu trữ được kiểm soát nhiệt độ và các thiết bị thiết yếu khác để tránh hư hỏng và gián đoạn do mất điện và dao động bất ngờ. Các thiết bị nhạy cảm nên được trang bị bộ điều khiển tăng áp. Nên có sẵn nước cất và nước khử ion, nếu cần.</t>
  </si>
  <si>
    <t>Mô tả dịch vụ internet trong phòng thí nghiệm</t>
  </si>
  <si>
    <t>1: Liên tục (rất hiếm khi xảy ra gián đoạn dịch vụ) - 2: Không thường xuyên (thường xảy ra gián đoạn dịch vụ) - 3: Không có Internet</t>
  </si>
  <si>
    <t>Thước hoặc thước cặp có vạch milimet</t>
  </si>
  <si>
    <t>Các vòng 1uL hoặc 10uL đã hiệu chuẩn (để cấy nước tiểu)</t>
  </si>
  <si>
    <t>Máy đo mật độ quang học / máy đo độ đục (để xác định mật độ McFarland)</t>
  </si>
  <si>
    <t>Pipet microlit (ví dụ, Eppendorf)</t>
  </si>
  <si>
    <t>Máy ly tâm (không dùng để nuôi cấy lao)</t>
  </si>
  <si>
    <t>Kính hiển vi</t>
  </si>
  <si>
    <t>Nhiệt kế</t>
  </si>
  <si>
    <t>Tủ ấm CO2</t>
  </si>
  <si>
    <t>Lọ nến</t>
  </si>
  <si>
    <t>Tủ ấm xung quanh (không CO2)</t>
  </si>
  <si>
    <t>Tủ lạnh (2-8 ° C)</t>
  </si>
  <si>
    <t>Tủ đông không rã đông, -20 ° C</t>
  </si>
  <si>
    <t>Tủ đông không rã đông, -60 ° C</t>
  </si>
  <si>
    <t>Tủ đông không rã đông, -80 ° C</t>
  </si>
  <si>
    <t>Tủ sấy không khí nóng (để làm khô chất hút ẩm bão hòa)</t>
  </si>
  <si>
    <t>Tủ an toàn sinh học loại IIA</t>
  </si>
  <si>
    <t>Nồi hấp để chuẩn bị môi trường (nồi hấp "sạch")</t>
  </si>
  <si>
    <t>Nồi hấp để xử lý chất thải sterlizing (nồi hấp "bẩn")</t>
  </si>
  <si>
    <t>Nếu Không, hãy trả lời NA cho đến phần tiếp theo</t>
  </si>
  <si>
    <t>độ pH</t>
  </si>
  <si>
    <t>Cân bằng trọng lượng</t>
  </si>
  <si>
    <t>Máy đo độ dẫn điện</t>
  </si>
  <si>
    <t>Thiết bị chưng cất / thẩm thấu ngược</t>
  </si>
  <si>
    <t>Đĩa nóng với thanh khuấy từ (để trộn môi trường bột)</t>
  </si>
  <si>
    <t>Tắm nước</t>
  </si>
  <si>
    <t>HỒ SƠ ĐÁNH GIÁ THIẾT BỊ</t>
  </si>
  <si>
    <t>Xem lại hồ sơ hiệu chuẩn cho từng phần thiết bị. Hiệu chuẩn có được thực hiện trong năm qua không? (Nhập NA nếu phòng thí nghiệm không có thiết bị.)</t>
  </si>
  <si>
    <t>Máy đo mật độ quang học (để xác định mật độ McFarland)</t>
  </si>
  <si>
    <t>Máy ly tâm</t>
  </si>
  <si>
    <t>Lò không khí nóng để nạp chất hút ẩm</t>
  </si>
  <si>
    <t>NHIỆT ĐỘ</t>
  </si>
  <si>
    <t>Cho biết nhiệt kế thủ công (không phải kỹ thuật số) có bên trong mỗi thiết bị hay không. (Nhập NA nếu phòng thí nghiệm không có thiết bị.)</t>
  </si>
  <si>
    <t>Lò không khí nóng (để nạp lại chất hút ẩm)</t>
  </si>
  <si>
    <t>THEO DÕI NHIỆT ĐỘ VÀ ATMOSPHERE</t>
  </si>
  <si>
    <t>Nhiệt độ phòng</t>
  </si>
  <si>
    <t>Nhiệt độ có được ghi lại mỗi ngày sử dụng không?</t>
  </si>
  <si>
    <t>Phạm vi nhiệt độ chấp nhận được (tối thiểu và tối đa) có được xác định rõ ràng trên tờ ghi không?</t>
  </si>
  <si>
    <t>Tủ đông, -20 ° C</t>
  </si>
  <si>
    <t>Tủ đông, -60 ° C</t>
  </si>
  <si>
    <t>Tủ đông, -80 ° C</t>
  </si>
  <si>
    <t>Tủ lạnh</t>
  </si>
  <si>
    <t>Các tủ ấm CO2 có được kiểm tra mức CO2 thích hợp hay không và được ghi lại hàng ngày (hoặc mỗi ngày sử dụng nếu không sử dụng hàng ngày)?</t>
  </si>
  <si>
    <t>Tiêu chuẩn: Phạm vi chấp nhận được phải được xác định cho tất cả các thiết bị phụ thuộc vào nhiệt độ</t>
  </si>
  <si>
    <t>Có tài liệu về hành động khắc phục được thực hiện đối với nhiệt độ ngoài phạm vi không?</t>
  </si>
  <si>
    <t>1: Có - 2: Không ghi lại hành động nào - 3: Nhiệt độ không được ghi lại</t>
  </si>
  <si>
    <t>Tiêu chuẩn: Cần có các quy trình kèm theo hướng dẫn về (các) hành động nên được thực hiện khi nhiệt độ nằm ngoài phạm vi</t>
  </si>
  <si>
    <t>Hồ sơ có chứng minh rằng các chỉ số cơ học sau đây được ghi lại mỗi khi nồi hấp được chạy không? (Xem lại nhật ký để xác nhận)</t>
  </si>
  <si>
    <t>Nhiệt độ</t>
  </si>
  <si>
    <t>Thời gian chu kỳ</t>
  </si>
  <si>
    <t>Hồ sơ có chứng minh rằng các chất chỉ thị sinh học (ví dụ, Attest hoặc hệ thống bào tử khác) được sử dụng để xác nhận nồi hấp có đạt được sự tiệt trùng không? (Xem lại nhật ký để xác nhận). 1- Hàng tuần, 2- Hàng tháng, 3- Ít hơn hàng tháng, 4- Không có hồ sơ</t>
  </si>
  <si>
    <t>Có phải cùng một nồi hấp tiệt trùng để chuẩn bị môi trường và khử trùng chất thải không?</t>
  </si>
  <si>
    <t>Nhập số phần vào cột D (#)</t>
  </si>
  <si>
    <t>Phòng thí nghiệm có thiết bị cấy máu tự động không? (chỉ ra nhà sản xuất và kiểu máy trong phần bình luận)</t>
  </si>
  <si>
    <t>Có sách hướng dẫn sử dụng không?</t>
  </si>
  <si>
    <t>Có hồ sơ bảo trì (người dùng) định kỳ không?</t>
  </si>
  <si>
    <t>Có hợp đồng dịch vụ không?</t>
  </si>
  <si>
    <t>Phần mềm có được cập nhật không?</t>
  </si>
  <si>
    <t>Phòng thí nghiệm có thiết bị PCR dùng để phát hiện gen kháng thuốc kháng sinh không? (ví dụ: GeneXpert)</t>
  </si>
  <si>
    <t>Phòng thí nghiệm có hệ thống kiểm soát hàng tồn kho không?</t>
  </si>
  <si>
    <t>Trong 6 tháng qua, phòng thí nghiệm có hết lượng thuốc thử thông thường không? (Ví dụ: thuốc thử oxidase, thuốc thử indole, thuốc thử catalase, thuốc thử coagulase, v.v.)</t>
  </si>
  <si>
    <t>Trong 6 tháng qua, phòng thí nghiệm có hết lượng đĩa hoặc dải kháng sinh không?</t>
  </si>
  <si>
    <t>Tiêu chuẩn: Dịch vụ thử nghiệm không được gián đoạn do hết hàng. Các phòng thí nghiệm nên theo đuổi tất cả các lựa chọn cho mượn kho từ một phòng thí nghiệm khác hoặc chuyển mẫu đến một cơ sở thử nghiệm khác trong khi kho đang được xử lý.</t>
  </si>
  <si>
    <t>Tiêu chuẩn: Tất cả các bộ dụng cụ thử và thuốc thử đang được sử dụng, cũng như những bộ còn trong kho, phải còn hạn sử dụng do nhà sản xuất ấn định. Hàng hết hạn không được đưa vào sử dụng và phải được lập hồ sơ trước khi thải bỏ.</t>
  </si>
  <si>
    <t>Tất cả các thuốc thử đã hoàn nguyên, chẳng hạn như huyết tương coagulase, có ổn định kể từ ngày hoàn nguyên không? (Coagulase huyết tương hết hạn sử dụng sau 30 ngày kể từ ngày hoàn nguyên khi được bảo quản đông lạnh).</t>
  </si>
  <si>
    <t>Nếu phòng thí nghiệm không sử dụng LIS điện tử, hãy trả lời Không cho câu hỏi 2.1, sau đó chuyển đến Quản lý dữ liệu</t>
  </si>
  <si>
    <t>Điểm cho phần này phản ánh khả năng sử dụng của LIS dựa trên máy tính và nó có khả năng tương thích với các hệ thống giám sát AMR, không phải chất lượng của phòng thí nghiệm</t>
  </si>
  <si>
    <t>Khi xuất dữ liệu từ LIS cho mục đích phân tích dữ liệu, bao gồm giám sát AMR, điều quan trọng là mỗi trường dữ liệu phải rời rạc</t>
  </si>
  <si>
    <t>Phòng thí nghiệm có sử dụng Hệ thống Thông tin Phòng thí nghiệm dựa trên máy tính (LIS) không?</t>
  </si>
  <si>
    <t>Nếu có, vui lòng ghi lại tên trong phần bình luận. XIN LƯU Ý: WHONET không phải là LIS</t>
  </si>
  <si>
    <t>Quan sát việc nhập dữ liệu vào LIS. Các trường dữ liệu riêng lẻ có hiển thị cho từng trường sau đây không?</t>
  </si>
  <si>
    <t>Họ / Họ của bệnh nhân</t>
  </si>
  <si>
    <t>Tên bệnh nhân</t>
  </si>
  <si>
    <t>Số nhận dạng bệnh nhân</t>
  </si>
  <si>
    <t>Ngày sinh của bệnh nhân</t>
  </si>
  <si>
    <t>Tuổi bệnh nhân</t>
  </si>
  <si>
    <t>Giới tính bệnh nhân</t>
  </si>
  <si>
    <t>Vị trí Bệnh nhân (Khu hoặc Đơn vị tại thời điểm lấy mẫu, ví dụ: "ICU")</t>
  </si>
  <si>
    <t>Ngày nhập viện của bệnh nhân</t>
  </si>
  <si>
    <t>Số nhận dạng mẫu vật</t>
  </si>
  <si>
    <t>Loại mẫu vật (ví dụ: vết thương)</t>
  </si>
  <si>
    <t>Nguồn mẫu / Vị trí cơ thể (ví dụ: Cánh tay)</t>
  </si>
  <si>
    <t>Các bộ mô tả bổ sung (ví dụ: Trái, Phải)</t>
  </si>
  <si>
    <t>Ngày lấy mẫu</t>
  </si>
  <si>
    <t>Thời gian lấy mẫu</t>
  </si>
  <si>
    <t>Ngày nhận mẫu</t>
  </si>
  <si>
    <t>Thời gian nhận mẫu</t>
  </si>
  <si>
    <t>Quan sát việc nhập dữ liệu nuôi cấy vào LIS. Các trường dữ liệu riêng lẻ có hiển thị cho từng trường sau đây không?</t>
  </si>
  <si>
    <t>Nhuộm gram của bệnh phẩm (ví dụ, nhuộm gram đờm)</t>
  </si>
  <si>
    <t>Số lượng tế bào biểu mô trên một trường năng lượng thấp</t>
  </si>
  <si>
    <t>Loại tế bào vi khuẩn (cầu khuẩn gram dương, trực khuẩn gram âm, v.v.)</t>
  </si>
  <si>
    <t>Mô tả hình thái khuẩn lạc (ví dụ: "chất lên men mucoid lactose" hoặc "beta-tan huyết")</t>
  </si>
  <si>
    <t>Mô tả số lượng khuẩn lạc (ví dụ: "1+, 2+, 3+, 4+" hoặc "ít, vừa phải, nhiều")</t>
  </si>
  <si>
    <t>Nhuộm gram của khuẩn lạc</t>
  </si>
  <si>
    <t>Kết quả xét nghiệm sinh hóa (ví dụ: "catalase dương tính") cho các phương pháp thử nghiệm thông thường</t>
  </si>
  <si>
    <t>Tên sinh vật</t>
  </si>
  <si>
    <t>Số phân lập (ví dụ: khi gặp nhiều hơn một mầm bệnh trong môi trường nuôi cấy: phân lập # 1, phân lập # 2)</t>
  </si>
  <si>
    <t>LIS có thể ghi lại phương pháp AST được sử dụng để thu được từng kết quả kháng sinh riêng lẻ (ví dụ: Etest so với Vitek so với đĩa) không?</t>
  </si>
  <si>
    <t>Kích thước vùng khuếch tán đĩa</t>
  </si>
  <si>
    <t>Giải thích khuếch tán đĩa (S / I / R)</t>
  </si>
  <si>
    <t>Giá trị MIC</t>
  </si>
  <si>
    <t>Thông dịch MIC (S / I / R)</t>
  </si>
  <si>
    <t>LIS có thể ghi các giá trị MIC đến ba chữ số thập phân (ví dụ: 0,016) không?</t>
  </si>
  <si>
    <t>LIS có thể ngăn chặn (ẩn) một kết quả kháng sinh riêng lẻ từ báo cáo của bệnh nhân mà không xóa nó khỏi cơ sở dữ liệu (đối với báo cáo theo tầng) không?</t>
  </si>
  <si>
    <t>Phần mềm LIS có tự động giải thích kích thước vùng thành Dễ chịu, Trung bình, Kháng không?</t>
  </si>
  <si>
    <t>(“Giao diện” là một kết nối điện tử cho phép thông tin lưu chuyển tự động giữa các hệ thống máy tính và ứng dụng phần mềm khác nhau)</t>
  </si>
  <si>
    <t>Liệu LIS có thể loại bỏ dữ liệu trùng lặp dựa trên các tiêu chí đã chọn (ví dụ: ID bệnh nhân, sinh vật, ngày lấy mẫu) không?</t>
  </si>
  <si>
    <t>Có thể giao tiếp LIS với các thiết bị AST tự động (ví dụ: Vitek, Phoenix, SIRScan, BIOMIC) không?</t>
  </si>
  <si>
    <t>LIS có thể giao tiếp với Hệ thống Thông tin Bệnh viện (HIS) không?</t>
  </si>
  <si>
    <t>LIS có thể xuất danh sách dòng dữ liệu sang tệp .txt hoặc .csv không?</t>
  </si>
  <si>
    <t>KHẢ NĂNG KẾT NỐI GIAO DIỆN</t>
  </si>
  <si>
    <t>Nếu phòng thí nghiệm sử dụng thiết bị AST tự động, hãy mô tả luồng dữ liệu giữa LIS và phần mềm thiết bị.</t>
  </si>
  <si>
    <t>1: Hệ thống hiện không được giao diện</t>
  </si>
  <si>
    <t>2: Hai chiều: Thông tin bệnh nhân (ví dụ: số hồ sơ bệnh án, số mẫu bệnh phẩm, loại bệnh phẩm) chuyển từ LIS vào phần mềm dụng cụ, kết quả AND (ID và AST) chảy từ phần mềm dụng cụ trở lại LIS.</t>
  </si>
  <si>
    <t>3: Đơn hướng: Thông tin bệnh nhân truyền từ LIS vào phần mềm thiết bị, nhưng kết quả không truyền trở lại LIS</t>
  </si>
  <si>
    <t>4: Một hướng: Kết quả truyền từ phần mềm thiết bị vào LIS, nhưng thông tin bệnh nhân không thể truyền từ LIS vào phần mềm thiết bị.</t>
  </si>
  <si>
    <t>NA: không có công cụ tự động</t>
  </si>
  <si>
    <t>Bệnh viện có sử dụng Hệ thống Thông tin Bệnh viện (HIS) hoặc Bệnh án Điện tử (EMR) không?</t>
  </si>
  <si>
    <t>Nếu có, vui lòng ghi lại tên hệ thống trong phần bình luận</t>
  </si>
  <si>
    <t>Nếu LIS và HIS / EMR được giao tiếp, hãy mô tả luồng dữ liệu giữa LIS và HIS / EMR</t>
  </si>
  <si>
    <t>1: Hệ thống không được giao tiếp</t>
  </si>
  <si>
    <t>2: Hai chiều: Thông tin về bệnh nhân (ví dụ: nhân khẩu học, đơn đặt hàng phòng thí nghiệm) chuyển từ HIS vào LIS, và kết quả vi sinh bệnh nhân (ID / AST) từ LIS trở lại HIS.</t>
  </si>
  <si>
    <t>3: Đơn hướng: Nhân khẩu học của bệnh nhân truyền từ HIS vào LIS, nhưng kết quả của bệnh nhân không truyền trở lại HIS</t>
  </si>
  <si>
    <t>4: Đơn hướng: Kết quả của bệnh nhân truyền từ LIS vào HIS, nhưng nhân khẩu học của bệnh nhân không thể truyền từ HIS vào LIS.</t>
  </si>
  <si>
    <t>NA: không có LIS hoặc không có HIS</t>
  </si>
  <si>
    <t>3- QUẢN LÝ DỮ LIỆU</t>
  </si>
  <si>
    <t>Xin lưu ý: tất cả các câu hỏi chỉ đề cập đến bệnh phẩm lâm sàng, KHÔNG đề cập đến bệnh phẩm nghiên cứu</t>
  </si>
  <si>
    <t>Bệnh nhân nội trú có được chỉ định một số ID bệnh nhân duy nhất khi nhập viện không?</t>
  </si>
  <si>
    <t>Bệnh nhân ngoại trú có được chỉ định một số ID bệnh nhân duy nhất khi đăng ký tại phòng khám không?</t>
  </si>
  <si>
    <t>Số ID bệnh nhân có được chỉ định theo cách mà không có hai bệnh nhân nào được cấp cùng một số trong suốt một năm không?</t>
  </si>
  <si>
    <t>Bệnh nhân có giữ lại cùng một số ID bệnh nhân mỗi khi nhập viện không?</t>
  </si>
  <si>
    <t>Phòng xét nghiệm có sử dụng cùng số ID bệnh nhân do bệnh viện và / hoặc phòng khám chỉ định không?</t>
  </si>
  <si>
    <t>Phòng thí nghiệm có chỉ định một số ID mẫu duy nhất cho mỗi mẫu nhận được trong phòng thí nghiệm không?</t>
  </si>
  <si>
    <t>Xem lại mẫu yêu cầu mẫu vật. Nó có chứa mỗi trường dữ liệu sau không?</t>
  </si>
  <si>
    <t>Ngày sinh hoặc tuổi của bệnh nhân</t>
  </si>
  <si>
    <t>Vị trí Bệnh nhân (Khu hoặc đơn vị tại thời điểm lấy mẫu, ví dụ: "ICU")</t>
  </si>
  <si>
    <t>Thứ tự kiểm tra (ví dụ: nuôi cấy và AST)</t>
  </si>
  <si>
    <t>Tên bác sĩ yêu cầu xét nghiệm</t>
  </si>
  <si>
    <t>Tên hoặc tên viết tắt của người thu thập mẫu vật</t>
  </si>
  <si>
    <t>Xem lại quy trình nhận bệnh phẩm / nhập đơn hàng. Mỗi biến sau đây có được ghi lại trong sổ nhật ký hoặc hệ thống máy tính không?</t>
  </si>
  <si>
    <t>Tên hoặc tên viết tắt của người nhận mẫu vật</t>
  </si>
  <si>
    <t>Phiếu công việc là nơi ghi chép các quan sát nuôi cấy và kết quả xét nghiệm sinh hóa. Thẻ làm việc có thể là giấy hoặc điện tử.</t>
  </si>
  <si>
    <t>Nhuộm gram các khuẩn lạc phát triển của vi khuẩn (cầu khuẩn gram dương, trực khuẩn gram âm, v.v.)</t>
  </si>
  <si>
    <t>Phương pháp AST được sử dụng cho từng loại kháng sinh (ví dụ: Đĩa, Etest, Dụng cụ)</t>
  </si>
  <si>
    <t>Mô tả hệ thống của phòng thí nghiệm để ghi lại các quan sát nuôi cấy</t>
  </si>
  <si>
    <t>1: Hệ thống thông tin phòng thí nghiệm (LIS)</t>
  </si>
  <si>
    <t>2: Hoàn toàn điện tử, nhưng không phải LIS (ví dụ: Word, Excel)</t>
  </si>
  <si>
    <t>3: Viết tay trên thẻ làm việc bằng giấy (ví dụ: mặt sau của yêu cầu mẫu vật) hoặc trong nhật ký</t>
  </si>
  <si>
    <t>4: Kết hợp giữa ghi chép tay và ghi âm điện tử</t>
  </si>
  <si>
    <t>5: Kết quả nội bộ không được ghi lại thường xuyên</t>
  </si>
  <si>
    <t>Thẻ quan sát / công việc nuôi cấy có được giữ lại trong một khoảng thời gian xác định (ít nhất một năm) không?</t>
  </si>
  <si>
    <t>BÁO CÁO KẾT QUẢ AST</t>
  </si>
  <si>
    <t>Mô tả hệ thống của phòng thí nghiệm để báo cáo kết quả AST cho bác sĩ / khách hàng</t>
  </si>
  <si>
    <t>1: Hệ thống điện tử hoàn toàn - bác sĩ không nhận giấy từ phòng thí nghiệm</t>
  </si>
  <si>
    <t>2: Kết hợp giữa báo cáo giấy và báo cáo điện tử</t>
  </si>
  <si>
    <t>3: Hệ thống hoàn toàn dựa trên giấy</t>
  </si>
  <si>
    <t>Nếu kết quả AST được cấp đầy đủ hoặc một phần cho bác sĩ trên giấy, vui lòng mô tả hệ thống đó.</t>
  </si>
  <si>
    <t>1: Bản in từ Hệ thống Thông tin Phòng thí nghiệm</t>
  </si>
  <si>
    <t>2: Bản in từ thiết bị ID / AST (ví dụ: Vitek, Phoenix, v.v.)</t>
  </si>
  <si>
    <t>3: Bản in từ chương trình máy tính không phải LIS (ví dụ: Word, Excel)</t>
  </si>
  <si>
    <t>4: Chủ yếu viết tay trên giấy</t>
  </si>
  <si>
    <t>Các báo cáo của AST có được lưu giữ trong một khoảng thời gian xác định (ít nhất một năm) không?</t>
  </si>
  <si>
    <t>DỰ PHÒNG VÀ BẢO MẬT DỮ LIỆU</t>
  </si>
  <si>
    <t>Phương pháp nào được sử dụng để sao lưu hồ sơ bệnh nhân điện tử của phòng thí nghiệm?</t>
  </si>
  <si>
    <t>1: Máy chủ cơ sở hoặc đám mây - 2: Ổ cứng ngoài, USB hoặc CD - 3: Ổ cứng trong (PC hoặc máy tính xách tay) - 4: Không có - NA: không sử dụng cơ sở dữ liệu điện tử cho hồ sơ bệnh nhân</t>
  </si>
  <si>
    <t>Các hồ sơ điện tử của phòng thí nghiệm được sao lưu với tần suất như thế nào?</t>
  </si>
  <si>
    <t>1: Hàng ngày / Liên tục - 2: Tần suất khác, ghi rõ trong nhận xét - 3: Không bao giờ - NA: không có cơ sở dữ liệu điện tử</t>
  </si>
  <si>
    <t>Phòng thí nghiệm hoặc cơ sở có chính sách và / hoặc SOP về sao lưu và khôi phục dữ liệu không?</t>
  </si>
  <si>
    <t>Phòng thí nghiệm hoặc cơ sở có chính sách và / hoặc SOP về bảo mật và bí mật dữ liệu không?</t>
  </si>
  <si>
    <t>Máy tính trong phòng thí nghiệm có phần mềm chống vi-rút không?</t>
  </si>
  <si>
    <t>Máy tính phòng thí nghiệm có Hệ điều hành chính hãng (không vi phạm bản quyền) không?</t>
  </si>
  <si>
    <t>CHIA SẺ DỮ LIỆU AMR</t>
  </si>
  <si>
    <t>Phòng thí nghiệm hiện có phải là thành viên của bất kỳ Hệ thống giám sát AMR nào không?</t>
  </si>
  <si>
    <t>WHO GLASS (Hệ thống Giám sát Kháng thuốc Toàn cầu)</t>
  </si>
  <si>
    <t>Khác, vui lòng mô tả trong phần bình luận</t>
  </si>
  <si>
    <t>Phương pháp nào sau đây hiện được sử dụng để gửi dữ liệu tới (các) mạng giám sát AMR?</t>
  </si>
  <si>
    <t>Nhiều hơn một có thể được sử dụng. nếu phòng thí nghiệm hiện không tham gia giám sát AMR, hãy chọn NA</t>
  </si>
  <si>
    <t>Phòng thí nghiệm gửi biểu mẫu giấy cho điều phối viên AMR</t>
  </si>
  <si>
    <t>Lab nhập dữ liệu vào bảng tính Excel</t>
  </si>
  <si>
    <t>Lab nhập dữ liệu vào cơ sở dữ liệu trực tuyến</t>
  </si>
  <si>
    <t>Phòng thí nghiệm nhập dữ liệu vào WHONET</t>
  </si>
  <si>
    <t>Lab xuất một tệp từ công cụ AST tự động</t>
  </si>
  <si>
    <t>Lab xuất một tệp từ LIS</t>
  </si>
  <si>
    <t>Nếu phòng thí nghiệm đã từng cố gắng sử dụng BacLink để truyền dữ liệu từ LIS sang WHONET, có vấn đề nào sau đây gặp phải không?</t>
  </si>
  <si>
    <t>Tệp xuất LIS thiếu một số trường dữ liệu bắt buộc</t>
  </si>
  <si>
    <t>Tệp xuất LIS đã hợp nhất / kết hợp các trường dữ liệu khác nhau thành một cột duy nhất</t>
  </si>
  <si>
    <t>Tệp xuất LIS không phân biệt kết quả kháng sinh đồ theo phương pháp AST</t>
  </si>
  <si>
    <t>Tệp xuất LIS không chứa kích thước vùng hoặc giá trị MIC</t>
  </si>
  <si>
    <t>Nếu phòng thí nghiệm đã từng cố gắng sử dụng BacLink để truyền dữ liệu từ thiết bị AST tự động sang WHONET, có vấn đề nào sau đây gặp phải không?</t>
  </si>
  <si>
    <t>Tệp xuất công cụ bị thiếu một số trường dữ liệu bắt buộc (như nhân khẩu học của bệnh nhân)</t>
  </si>
  <si>
    <t>Tệp xuất công cụ đã hợp nhất / kết hợp các trường dữ liệu khác nhau thành một cột duy nhất</t>
  </si>
  <si>
    <t>Tệp xuất công cụ thiếu giá trị MIC</t>
  </si>
  <si>
    <t>Tệp xuất công cụ bị thiếu giá trị SIR</t>
  </si>
  <si>
    <t>4- ĐẢM BẢO CHẤT LƯỢNG</t>
  </si>
  <si>
    <t>Có Sổ tay chất lượng phù hợp với tiêu chuẩn ISO không? (15189, 17025 hoặc 9001)?</t>
  </si>
  <si>
    <t>Phòng thí nghiệm có Cán bộ hoặc Quản lý Chất lượng được chỉ định chính thức không?</t>
  </si>
  <si>
    <t>Có Đầu mối Chất lượng trong vi khuẩn học, phụ trách cộng tác với người quản lý chất lượng không?</t>
  </si>
  <si>
    <t>Có tài liệu nào cho thấy Cán bộ Chất lượng và Đầu mối đã được đào tạo thích hợp về Hệ thống Quản lý Chất lượng (QMS) không?</t>
  </si>
  <si>
    <t>1: Có - 2: Một số, nhưng muốn được đào tạo thêm - 3: Không có tài liệu đào tạo</t>
  </si>
  <si>
    <t>Bao lâu một Giám sát hoặc Cán bộ Chất lượng xem xét các kết quả QC của Media, ID QC và AST QC?</t>
  </si>
  <si>
    <t>1: Hàng tuần - 2: Hàng tháng - 3: Không thường xuyên - 4: Không bao giờ</t>
  </si>
  <si>
    <t>Có bằng chứng cho thấy việc xem xét QC được thực hiện với tần suất đã nêu không?</t>
  </si>
  <si>
    <t>1: Có, cho tất cả các kết quả QC - 2: Có, nhưng chỉ cho một số kết quả QC - 3: Không</t>
  </si>
  <si>
    <t>Có tài liệu cho thấy Giám sát viên / Cán bộ Chất lượng đã được đào tạo về cách khắc phục sự cố QC một cách hiệu quả không?</t>
  </si>
  <si>
    <t>Người giám sát hoặc người được chỉ định đủ điều kiện có đánh giá kết quả nuôi cấy tích cực hàng ngày không?</t>
  </si>
  <si>
    <t>Có hướng dẫn bằng văn bản nêu rõ ai được phép sửa đổi các kết quả phòng thí nghiệm sai sót sau khi chúng đã được báo cáo không?</t>
  </si>
  <si>
    <t>Ai được phép sửa đổi các kết quả phòng thí nghiệm sai sót?</t>
  </si>
  <si>
    <t>1: Người giám sát và / hoặc người được phép giám sát - 2: Tất cả các nhà vi sinh vật</t>
  </si>
  <si>
    <t>Khi hiệu chỉnh kết quả của bệnh nhân được thực hiện, điều gì được thực hiện với kết quả sai sót?</t>
  </si>
  <si>
    <t>1: Các kết quả sai sót vẫn giữ nguyên nhưng được sửa đổi để phản ánh rằng chúng có sai sót - 2: Các kết quả sai sót bị xóa khỏi hồ sơ - 3: Khác (giải thích trong nhận xét)</t>
  </si>
  <si>
    <t>Có ít nhất 50% nhân viên kỹ thuật được đào tạo chính quy về vi sinh hoặc khoa học phòng thí nghiệm y tế không? (Tham khảo hình ở cột D)</t>
  </si>
  <si>
    <t>Phòng thí nghiệm có đủ nhân viên để cung cấp các dịch vụ chất lượng cao không? (Bao gồm cả nhân viên hỗ trợ.)</t>
  </si>
  <si>
    <t>Phòng thí nghiệm có quy trình chuẩn hóa để đào tạo nhân viên mới không?</t>
  </si>
  <si>
    <t>Hồ sơ có chứng minh rằng nhân viên phòng thí nghiệm nhận được đánh giá năng lực hàng năm cho mỗi điều sau đây không? (Xem lại hồ sơ năng lực, chọn N / A nếu không có trong menu kiểm tra của phòng thí nghiệm)</t>
  </si>
  <si>
    <t>Cây mau</t>
  </si>
  <si>
    <t>Nuôi cấy đường hô hấp (không lao)</t>
  </si>
  <si>
    <t>Nuôi cấy dịch cơ thể vô trùng</t>
  </si>
  <si>
    <t>Phân tích nguyên nhân gốc rễ có được thực hiện khi thu được kết quả QC không được chấp nhận không? (Yêu cầu xem một ví dụ gần đây)</t>
  </si>
  <si>
    <t>Hành động khắc phục có dựa trên những phát hiện của phân tích nguyên nhân gốc rễ không?</t>
  </si>
  <si>
    <t>Có bằng chứng rằng người giám sát hoặc Cán bộ chất lượng đã được đào tạo đầy đủ về cách thực hiện phân tích nguyên nhân gốc rễ của các lỗi QC không?</t>
  </si>
  <si>
    <t>1: Có - 2: Một số, nhưng muốn được đào tạo thêm - 3: Không</t>
  </si>
  <si>
    <t>Kết quả của bệnh nhân có được báo cáo nếu QC của phương tiện, phương pháp ID hoặc phương pháp AST không được thực hiện không?</t>
  </si>
  <si>
    <t>Kết quả của bệnh nhân có được báo cáo nếu QC của phương tiện, phương pháp ID hoặc phương pháp AST không cho kết quả chấp nhận được không?</t>
  </si>
  <si>
    <t>Có bằng chứng cho thấy phòng thí nghiệm khắc phục sự cố kết quả QC không được chấp nhận đối với phương tiện, thuốc thử, hệ thống ID và phương pháp AST không?</t>
  </si>
  <si>
    <t>Nếu các công cụ tự động được sử dụng cho ID, (ví dụ: Vitek, Phoenix, Microscan) thì có hướng dẫn sử dụng hoặc SOP mô tả cách khắc phục lỗi thiết bị không?</t>
  </si>
  <si>
    <t>Phòng thí nghiệm hiện nhận được bao nhiêu lần mỗi năm các thử thách EQA / PT bao gồm cả xác định vi khuẩn &amp; AST? (Vui lòng không bao gồm các thử thách được thiết kế để tập trung vào một sinh vật đơn lẻ, ví dụ: TB hoặc N.gonorrhoeae)</t>
  </si>
  <si>
    <t>1: Một lần mỗi năm; 2: Hai lần mỗi năm; 3: Ba lần mỗi năm hoặc nhiều hơn; 4: Không (nếu không, vui lòng trả lời câu hỏi tiếp theo, sau đó chuyển sang phần tiếp theo)</t>
  </si>
  <si>
    <t>Nếu phòng thí nghiệm không tham gia vào chương trình EQA, lý do là gì? (Thông tin, không cho điểm)</t>
  </si>
  <si>
    <t>Nhà cung cấp EQA / PT có được công nhận ISO-17043 không?</t>
  </si>
  <si>
    <t>Vui lòng liệt kê nhà cung cấp trong phần bình luận</t>
  </si>
  <si>
    <t>Các phương pháp thử nghiệm được sử dụng trên các chủng EQA có giống với các phương pháp thử nghiệm được sử dụng cho các chủng bệnh nhân thường xuyên không?</t>
  </si>
  <si>
    <t>Phòng thí nghiệm có bao giờ thực hiện thử nghiệm bổ sung trên một chủng EQA so với những gì sẽ được thực hiện trên một chủng bệnh nhân điển hình không?</t>
  </si>
  <si>
    <t>Phòng thí nghiệm có bao giờ gọi đến một phòng thí nghiệm khác để hỏi kết quả EQA của họ trước khi gửi kết quả không?</t>
  </si>
  <si>
    <t>Các mẫu PT / EQA có được xét nghiệm bởi cùng một nhân viên thực hiện xét nghiệm bệnh nhân không? (Tìm kiếm bằng chứng cho thấy tất cả nhân viên đều tham gia vào các thử thách, không chỉ người giám sát hoặc nhân viên cấp cao)</t>
  </si>
  <si>
    <t>Trung bình, phòng thí nghiệm phải đợi bao lâu trước khi nhận được kết quả về hiệu suất PT / EQA của họ?</t>
  </si>
  <si>
    <t>1: Dưới 2 tháng; 2: 2 - 6 tháng; 3: Hơn 6 tháng; NA: không có EQA</t>
  </si>
  <si>
    <t>Nếu điểm không có sẵn để xem xét, hãy chọn "Không có"</t>
  </si>
  <si>
    <t>Xem lại 3 thử thách EQA gần đây nhất cho AST. Có bao nhiêu điểm phòng thí nghiệm đạt&gt; 80%?</t>
  </si>
  <si>
    <t>Phân tích nguyên nhân gốc rễ có được thực hiện khi thu được kết quả PT / EQA không được chấp nhận không? (Yêu cầu xem một ví dụ gần đây)</t>
  </si>
  <si>
    <t>Có bằng chứng nào cho thấy người giám sát hoặc Cán bộ chất lượng đã được đào tạo đầy đủ về cách thực hiện phân tích nguyên nhân gốc rễ đối với các lỗi EQA không?</t>
  </si>
  <si>
    <t>Ban lãnh đạo phòng thí nghiệm có được thông báo về tất cả các kết quả EQA không được chấp nhận ngay khi nhận được không?</t>
  </si>
  <si>
    <t>Ngày chuẩn bị</t>
  </si>
  <si>
    <t>Số lô</t>
  </si>
  <si>
    <t>Số lượng thực hiện</t>
  </si>
  <si>
    <t>Tên người chuẩn bị</t>
  </si>
  <si>
    <t>Ngày hết hạn</t>
  </si>
  <si>
    <t>Môi trường có được chuẩn bị trong một phòng riêng biệt, ngoài phòng mà mẫu vật và dịch cấy được xử lý không?</t>
  </si>
  <si>
    <t>Hỗn dịch môi trường có được trộn lẫn với thanh khuấy từ khi đang sôi không?</t>
  </si>
  <si>
    <t>Hỗn dịch hòa tan có được hấp tiệt trùng trong nồi hấp sạch ở 15 psi, 121 ° C, trong 15 phút không?</t>
  </si>
  <si>
    <t>Hỗn dịch hấp tiệt trùng có được làm nguội đến 45-50 ° C trước khi thêm các hợp chất bổ sung (ví dụ như máu) không?</t>
  </si>
  <si>
    <t>Nguồn máu được sử dụng để tạo đĩa thạch máu, sô cô la và / hoặc MHB là gì?</t>
  </si>
  <si>
    <t>1: Máu cừu - 2: Máu người (ví dụ: từ các tế bào đóng gói đã hết hạn sử dụng) - 3: Nguồn khác (vui lòng mô tả trong phần nhận xét)</t>
  </si>
  <si>
    <t>Độ pH có được ghi lại cho tất cả các môi trường được chuẩn bị trong nhà không?</t>
  </si>
  <si>
    <t>Nếu phòng thí nghiệm hoặc cơ sở sản xuất nước cất hoặc nước khử ion của riêng mình, hồ sơ QC có phù hợp với những điều sau đây không?</t>
  </si>
  <si>
    <t>Vô trùng</t>
  </si>
  <si>
    <t>Nếu phòng thí nghiệm mua nước cất hoặc nước khử ion, nó có đi kèm với Giấy chứng nhận phân tích chứng minh độ pH, độ vô trùng và đo thời gian dẫn thích hợp không?</t>
  </si>
  <si>
    <t>Các lô môi trường mới có được kiểm tra độ vô trùng bằng cách ủ một phần các đĩa chưa cấy không?</t>
  </si>
  <si>
    <t>1: Tất cả - 2: Một số - 3: Không có</t>
  </si>
  <si>
    <t>Hồ sơ QC cho các đĩa thạch máu có chứng minh rằng chúng được kiểm tra khả năng biểu hiện tán huyết beta, alpha và gamma không?</t>
  </si>
  <si>
    <t>Hồ sơ QC cho đĩa thạch sô cô la có chứng minh rằng chúng được kiểm tra khả năng hỗ trợ sự phát triển của các sinh vật khó tính, chẳng hạn như Neisseria gonorrhoeae hoặc H.influenzae không?</t>
  </si>
  <si>
    <t>Thuốc nhuộm và chỉ thị pH trong đĩa MAC và EMB cung cấp chất chỉ thị màu để phân biệt giữa các sinh vật Gram âm lên men lactose (LF) và không lên men lactose (NLF). Hồ sơ QC cho đĩa MAC và / hoặc EMB có chứng minh rằng mỗi lô / lô được thử thách khi sử dụng cả sinh vật LF và NLF không?</t>
  </si>
  <si>
    <t>Hồ sơ QC cho các đĩa thạch phân chọn lọc có chứng minh rằng chúng được kiểm tra khả năng tạo ra các sản phẩm phụ axit của quá trình lên men carbohydrate bằng cách sử dụng cả chất lên men và chất không lên men không?</t>
  </si>
  <si>
    <t>Tiêu chuẩn: CAP MIC.21300; SANAS TG 28-02: 6.1 Phải kiểm tra tính năng phù hợp của môi trường nuôi cấy, chất pha loãng và các huyền phù khác được chuẩn bị trong nhà, nếu có liên quan, liên quan đến việc phục hồi hoặc duy trì sự sống của các sinh vật đích, ức chế hoặc đàn áp các sinh vật không phải mục tiêu, các đặc tính sinh hóa (phân biệt và chẩn đoán), đặc tính vật lý (ví dụ: pH, thể tích và độ vô trùng).</t>
  </si>
  <si>
    <t>Kiểm tra các đĩa Mueller Hinton và SOP của phòng thí nghiệm để tìm những điểm sau:</t>
  </si>
  <si>
    <t>Phòng thí nghiệm có thêm cation canxi hoặc magiê vào dMHA không?</t>
  </si>
  <si>
    <t>Ngay sau khi hấp, thạch có được để nguội trong nồi cách thủy 45 ° - 50 ° C không?</t>
  </si>
  <si>
    <t>Các tấm có được đổ trên bề mặt bằng phẳng không?</t>
  </si>
  <si>
    <t>Hồ sơ có chứng minh rằng pH là 7,2 - 7,4 cho mỗi lô không?</t>
  </si>
  <si>
    <t>Hồ sơ có chỉ ra rằng sự vô trùng được kiểm tra cho mỗi lô không? (Bằng cách ủ một phần đĩa chưa cấy, lý tưởng là 5%)</t>
  </si>
  <si>
    <t>Các đĩa có được bảo quản ở 2-8 ° C cho đến khi sử dụng không?</t>
  </si>
  <si>
    <t>QC có được thực hiện và kết quả được ghi lại trên mỗi chế phẩm mới hoặc số lô thuốc thử nhuộm gram không?</t>
  </si>
  <si>
    <t>1: Có - 2: Một phần - 3: Không</t>
  </si>
  <si>
    <t>Quan sát các thuốc thử nhuộm Gram, catalase, coagulase, oxidase và indole đang được phòng thí nghiệm sử dụng. Chúng có được gắn nhãn:</t>
  </si>
  <si>
    <t>Tên thuốc thử</t>
  </si>
  <si>
    <t>Ngày pha chế / hoàn nguyên (nếu có liên quan, ví dụ: coagulase)</t>
  </si>
  <si>
    <t>Môi trường, thuốc thử và bộ dụng cụ có được bảo quản ở nhiệt độ do nhà sản xuất chỉ định không?</t>
  </si>
  <si>
    <t>LƯU Ý: Câu hỏi này chỉ áp dụng cho môi trường dạng ống và thuốc thử dạng lỏng được phòng thí nghiệm sử dụng.</t>
  </si>
  <si>
    <t>Nó KHÔNG áp dụng cho các giếng thuốc thử sinh hóa được tích hợp vào các hệ thống nhận dạng được xác định trước,</t>
  </si>
  <si>
    <t>chẳng hạn như Vitek, API, Liofilchem, v.v.</t>
  </si>
  <si>
    <t>Hồ sơ QC có chứng minh những điều sau đây không? Nếu không sử dụng thuốc thử, kiểm tra NA</t>
  </si>
  <si>
    <t>QC được thực hiện trên mỗi số lô / lô mới</t>
  </si>
  <si>
    <t>QC được thực hiện bằng cách sử dụng ATCC hoặc các chủng dẫn xuất ATCC</t>
  </si>
  <si>
    <t>Coagulase huyết tương</t>
  </si>
  <si>
    <t>Đĩa Optochin ("P")</t>
  </si>
  <si>
    <t>Tính hòa tan trong mật (deoxycholate)</t>
  </si>
  <si>
    <t>Thuốc thử indole</t>
  </si>
  <si>
    <t>Thạch ba đường sắt hoặc thạch sắt Kligler</t>
  </si>
  <si>
    <t>Lysine Iron Agar (LIA) hoặc Lysine decarboxylase (LDC)</t>
  </si>
  <si>
    <t>Thử nghiệm lên men oxy hóa glucose hoặc Dextrose (OF)</t>
  </si>
  <si>
    <t>Khử nitrat</t>
  </si>
  <si>
    <t>Thủy phân gelatin</t>
  </si>
  <si>
    <t>Kháng cloramphenicol (đĩa)</t>
  </si>
  <si>
    <t>Tăng trưởng ở 42 ° C</t>
  </si>
  <si>
    <t>7- KIỂM SOÁT CHẤT LƯỢNG - PHƯƠNG PHÁP AST</t>
  </si>
  <si>
    <t>Phòng thí nghiệm có các chủng tham chiếu ATCC sau đây không? (Tương đương CIP cũng được hiển thị)</t>
  </si>
  <si>
    <t>Staph aureus ATCC 25923 / CIP 76,25 (Nếu sử dụng tiêu chuẩn CLSI)</t>
  </si>
  <si>
    <t>Staph aureus ATCC 29213 / CIP 103429 (Nếu sử dụng tiêu chuẩn EUCAST)</t>
  </si>
  <si>
    <t>E.coli ATCC 25922 / CIP 76,24</t>
  </si>
  <si>
    <t>Các chủng tham chiếu có được lưu trữ như sau không?</t>
  </si>
  <si>
    <t>Các mẫu cấy tham chiếu (trạng thái đông khô, từ nhà sản xuất) duy trì ở &lt;-20 ° C</t>
  </si>
  <si>
    <t>Nuôi cấy kho làm việc hàng tuần, hoặc “F2”, được bảo quản ở 2-8 ° C trong tối đa 1 tuần, sau đó loại bỏ</t>
  </si>
  <si>
    <t>Staph aureus ATCC 43300 (mecA dương tính, MRSA)</t>
  </si>
  <si>
    <t>Staph aureus ATCC BAA-976 (msrA dương, Dzone âm)</t>
  </si>
  <si>
    <t>Staph aureus ATCC BAA-977 (dương tính ermA, dương tính với Dzone)</t>
  </si>
  <si>
    <t>Enterococcus faecalis ATCC 51299 / CIP 104676 (vanB dương tính, VRE)</t>
  </si>
  <si>
    <t>E.coli ATCC 13353 (CTX-M-15 ESBL dương tính)</t>
  </si>
  <si>
    <t>E.coli ATCC 35218 (TEM-1 dương tính)</t>
  </si>
  <si>
    <t>Kiểm tra QC kiểm tra ESBL của K. Pneumo ATCC 700603 (SHV-18, OXA-2)</t>
  </si>
  <si>
    <t>K.neumo ATCC BAA-1705 (TEM, SHV, KPC-2) QC kiểm tra Carbapenemase</t>
  </si>
  <si>
    <t>K. Pneumo ATCC BAA-1706 (Kháng carbapenems bằng phương pháp non carbapenemase)</t>
  </si>
  <si>
    <t>Một số chủng QC có tính kháng qua trung gian plasmid đã được chứng minh là mất plasmid khi bảo quản ở nhiệt độ trên -60 ° C</t>
  </si>
  <si>
    <t>Các chủng tham chiếu AST đặc biệt này có được duy trì ở &lt;-60 ° C không?</t>
  </si>
  <si>
    <t>Phòng thí nghiệm có thực hiện phương pháp khuếch tán đĩa của AST không?</t>
  </si>
  <si>
    <t>Nếu không, hãy trả lời NA cho đến 7.31</t>
  </si>
  <si>
    <t>QC đĩa kháng sinh có được thực hiện trước khi đưa số lô / lô hàng mới nhận vào sử dụng không? (Xem lại hồ sơ QC để xác nhận)</t>
  </si>
  <si>
    <t>Không bao gồm QC lô mới, QC đĩa kháng sinh được thực hiện thường xuyên như thế nào? (Xác nhận bằng cách xem xét hồ sơ QC; quay lại vài tháng)</t>
  </si>
  <si>
    <t>1: Mỗi ngày AST đĩa đó được thực hiện trên bệnh nhân - 2: Hàng tuần - 3: Cách tuần - 4: Hàng tháng - 5: Khác (mô tả trong phần nhận xét) - NA: không sử dụng phương pháp đĩa</t>
  </si>
  <si>
    <t>QC đĩa kháng sinh có được thực hiện bằng cách sử dụng các chủng tham chiếu ATCC được khuyến nghị dưới đây không? (Xem lại hồ sơ QC để xác nhận)</t>
  </si>
  <si>
    <t>Phòng thí nghiệm có sử dụng phương pháp dải gradient của AST (Etest / Liofilechem) không? (chưa được phân loại)</t>
  </si>
  <si>
    <t>Nếu không, hãy trả lời NA cho đến 7.40</t>
  </si>
  <si>
    <t>Có tài liệu cho thấy phòng thí nghiệm đã hoàn thành thành công kế hoạch 20-30 ngày hoặc kế hoạch 15 lần lặp lại (3 - 5 ngày) cho tất cả các dải kháng sinh đang được sử dụng không? (Yêu cầu xem)</t>
  </si>
  <si>
    <t>QC CỦA CÁC HỆ THỐNG AST TỰ ĐỘNG</t>
  </si>
  <si>
    <t>Phòng thí nghiệm có sử dụng thiết bị tự động cho AST không? (ví dụ: Vitek, Phoenix, Microscan, v.v.)</t>
  </si>
  <si>
    <t>nếu không, hãy trả lời NA cho đến cuối</t>
  </si>
  <si>
    <t>Thẻ / khay kháng sinh có được bảo quản ở nhiệt độ nhà sản xuất khuyến nghị không?</t>
  </si>
  <si>
    <t>QC của thẻ / khay kháng sinh có được thực hiện trước khi đưa số lô / lô hàng mới vào sử dụng không? (Xem lại hồ sơ QC để xác nhận)</t>
  </si>
  <si>
    <t>Có tài liệu nào cho thấy phòng thí nghiệm đã hoàn thành thành công kế hoạch 20-30 ngày hoặc kế hoạch 15 lần lặp lại (3 - 5 ngày) cho tất cả các thẻ / khay kháng sinh đang được sử dụng không? (Yêu cầu xem)</t>
  </si>
  <si>
    <t>Không bao gồm QC lô mới, QC thẻ / khay kháng sinh được thực hiện bao lâu một lần? (Xác nhận bằng cách xem xét hồ sơ QC; quay lại vài tháng)</t>
  </si>
  <si>
    <t>1: Mỗi ngày AST tự động được thực hiện trên bệnh nhân - 2: Hàng tuần - 3: Cách tuần - 4: Hàng tháng - 5: Khác (mô tả trong phần nhận xét) - NA: không sử dụng phương pháp tự động</t>
  </si>
  <si>
    <t>QC của hệ thống AST tự động có được thực hiện bằng cách sử dụng các chủng tham chiếu ATCC được khuyến nghị dưới đây không? (Xem lại hồ sơ QC để xác nhận)</t>
  </si>
  <si>
    <t>Xin lưu ý: tất cả các câu hỏi chỉ đề cập đến bệnh phẩm lâm sàng, KHÔNG đề cập đến bệnh phẩm nghiên cứu hoặc môi trường</t>
  </si>
  <si>
    <t>Chính sách phòng thí nghiệm có yêu cầu tất cả các mẫu phải đi kèm với biểu mẫu yêu cầu xét nghiệm được phòng thí nghiệm chấp thuận không?</t>
  </si>
  <si>
    <t>Phòng thí nghiệm có thực thi hệ thống hai số nhận dạng không? (ví dụ: cả tên bệnh nhân và một số nhận dạng phải có trong yêu cầu và trên mẫu vật).</t>
  </si>
  <si>
    <t>Phòng thí nghiệm có lưu trữ mẫu đúng cách trước và sau khi thử nghiệm không?</t>
  </si>
  <si>
    <t>Nuôi cấy đường hô hấp</t>
  </si>
  <si>
    <t>Cấy dịch não tủy</t>
  </si>
  <si>
    <t>Cấy dịch cơ thể vô trùng (màng phổi, màng tim, màng bụng, hoạt dịch)</t>
  </si>
  <si>
    <t>Các mẫu bị gắn nhãn sai có bị từ chối không?</t>
  </si>
  <si>
    <t>Các mẫu vật có bị từ chối nếu có bằng chứng cho thấy chúng không được bảo quản trong điều kiện thích hợp trong và trước khi vận chuyển không?</t>
  </si>
  <si>
    <t>Có bằng chứng cho thấy các tiêu chí từ chối mẫu vật được thực thi không (xem xét nhật ký từ chối)?</t>
  </si>
  <si>
    <t>Phòng thí nghiệm có duy trì các chỉ số chất lượng liên quan đến số lượng mẫu bị từ chối không?</t>
  </si>
  <si>
    <t>Khi bệnh phẩm bị từ chối, phòng thí nghiệm có thông báo ngay cho phường hoặc phòng khám để có thể lấy bệnh phẩm mới không?</t>
  </si>
  <si>
    <t>Phòng thí nghiệm có cung cấp hướng dẫn lấy mẫu / SOP cấy máu cho các khu vực lấy mẫu bệnh nhân không?</t>
  </si>
  <si>
    <t>Phòng thí nghiệm (hoặc bộ phận khác) có tổ chức đào tạo hàng năm cho nhân viên lâm sàng về việc lấy mẫu cấy máu không?</t>
  </si>
  <si>
    <t>Thu thập trước khi sử dụng thuốc kháng sinh cho bệnh nhân</t>
  </si>
  <si>
    <t>Chuẩn bị da sát trùng và kỹ thuật thu thập vô trùng</t>
  </si>
  <si>
    <t>Chuẩn bị nút khử trùng và cấy vô trùng chai</t>
  </si>
  <si>
    <t>Thể tích tối thiểu cho người lớn (thường 10-15mL mỗi chai)</t>
  </si>
  <si>
    <t>Thể tích tối thiểu cho trẻ em (thường 5-10mL mỗi chai)</t>
  </si>
  <si>
    <t>Thể tích tối thiểu cho trẻ sơ sinh (thường 0,5-1mL mỗi chai)</t>
  </si>
  <si>
    <t>Chính sách có quy định rằng mỗi lần cấy máu phải được lấy từ một vị trí lấy máu tĩnh mạch khác nhau không?</t>
  </si>
  <si>
    <t>Ghi nhãn chai thích hợp (tên bệnh nhân, ID, Ngày, Giờ, nơi lấy máu tĩnh mạch)</t>
  </si>
  <si>
    <t>Vận chuyển chai đến phòng thí nghiệm trong vòng 1 giờ sau khi thu gom</t>
  </si>
  <si>
    <t>Nếu việc vận chuyển sẽ bị trì hoãn, hãy bảo quản chai cho hệ thống tự động ở nhiệt độ phòng; bảo quản chai đối với hệ thống thủ công ở 37 ° C.</t>
  </si>
  <si>
    <t>Phòng thí nghiệm có cung cấp hướng dẫn lấy mẫu / SOP nuôi cấy nước tiểu cho các khu vực lấy mẫu bệnh nhân không?</t>
  </si>
  <si>
    <t>Phòng thí nghiệm (hoặc bộ phận khác) có tổ chức đào tạo bồi dưỡng hàng năm cho nhân viên lâm sàng về việc lấy mẫu cấy nước tiểu không?</t>
  </si>
  <si>
    <t>Hướng dẫn vệ sinh sát trùng cho phụ nữ, nam giới và trẻ sơ sinh</t>
  </si>
  <si>
    <t>Hướng dẫn ghi nhãn thích hợp</t>
  </si>
  <si>
    <t>Vận chuyển đến phòng thí nghiệm ở nhiệt độ phòng trong vòng 2 giờ sau khi thu thập</t>
  </si>
  <si>
    <t>Nếu việc vận chuyển sẽ bị chậm trễ, hãy bảo quản trong tủ lạnh lên đến 24 giờ</t>
  </si>
  <si>
    <t>Phòng thí nghiệm có cung cấp hướng dẫn lấy mẫu / SOP nuôi cấy phân cho các khu vực lấy mẫu bệnh nhân không?</t>
  </si>
  <si>
    <t>Phòng thí nghiệm (hoặc bộ phận khác) có tổ chức đào tạo bồi dưỡng hàng năm cho nhân viên lâm sàng về việc lấy mẫu cấy phân không?</t>
  </si>
  <si>
    <t>Kỹ thuật thu thập</t>
  </si>
  <si>
    <t>Ghi nhãn thích hợp</t>
  </si>
  <si>
    <t>Vận chuyển đến phòng thí nghiệm ở nhiệt độ phòng trong vòng 2 giờ</t>
  </si>
  <si>
    <t>Nếu quá trình vận chuyển bị trì hoãn, hãy đặt mẫu vào phương tiện vận chuyển đã được phê duyệt (chẳng hạn như Cary-Blair) trong tối đa 24 giờ</t>
  </si>
  <si>
    <t>Nếu quá trình vận chuyển sẽ bị trì hoãn, không được bảo quản lạnh phân vì một số mầm bệnh, đặc biệt là Shigella spp, sẽ chết ở nhiệt độ thấp</t>
  </si>
  <si>
    <t>Phòng thí nghiệm có SOP mô tả cách xử lý máu để nuôi cấy vi khuẩn không?</t>
  </si>
  <si>
    <t>Khi chai cấy máu có dấu hiệu dương tính, (đục, tan máu hoặc sinh khí), phòng thí nghiệm có thực hiện nhuộm Gram cho môi trường chai không?</t>
  </si>
  <si>
    <t>Nếu nhuộm Gram từ chai là dương tính, phòng xét nghiệm có gọi kết quả cho bác sĩ ngay lập tức không?</t>
  </si>
  <si>
    <t>Khi môi trường nuôi cấy máu dương tính được cấy truyền, một đĩa sô cô la có được bao gồm để đảm bảo phục hồi các sinh vật khó tính không?</t>
  </si>
  <si>
    <t>Phòng thí nghiệm có cấy nhiều hơn một mẫu bệnh nhân trên cùng một đĩa petri không?</t>
  </si>
  <si>
    <t>Phòng thí nghiệm sử dụng hệ thống ủ cấy máu nào?</t>
  </si>
  <si>
    <t>1: Chỉ tự động; 2: Chỉ hệ thống thủ công; 3: Cả hệ thống tự động và thủ công</t>
  </si>
  <si>
    <t>HỆ THỐNG NUÔI CẤY MÁU THỦ CÔNG</t>
  </si>
  <si>
    <t>Xem lại SOP để ủ thủ công các chai cấy máu. Nó có bao gồm từng hướng dẫn sau không? (Nếu chỉ sử dụng hệ thống tự động, hãy trả lời NA)</t>
  </si>
  <si>
    <t>Vào mỗi ngày ủ, kiểm tra trực quan tất cả các chai để tìm dấu hiệu dương tính (độ đục, tan máu, sinh khí)</t>
  </si>
  <si>
    <t>Sau 24 giờ ủ, cấy lại tất cả các chai có biểu hiện âm tính</t>
  </si>
  <si>
    <t>Nếu phòng thí nghiệm không cung cấp dịch vụ cấy nước tiểu, hãy trả lời NA cho đến khi Phần nuôi cấy phân</t>
  </si>
  <si>
    <t>Theo SOP, môi trường nào được sử dụng để nuôi cấy nước tiểu ban đầu?</t>
  </si>
  <si>
    <t>1. Cả thạch máu và thạch gram âm chọn lọc (ví dụ: MacConkey, EMB, CLED)</t>
  </si>
  <si>
    <t>2. Thạch sinh sắc tố được thiết kế cho mẫu nước tiểu</t>
  </si>
  <si>
    <t>4. Khác, mô tả</t>
  </si>
  <si>
    <t>Tiêu chuẩn: CAP MIC.22210; SANAS TR 34-04: 3.2.1.2 Phương tiện và quy trình phải được sử dụng để đảm bảo việc phân lập và xác định các tác nhân gây bệnh phổ biến như Enterobacteriaceae, Enterococcus sp., Và Staphylococcus sp.</t>
  </si>
  <si>
    <t>Có thực hiện nuôi cấy định lượng (đếm khuẩn lạc) không?</t>
  </si>
  <si>
    <t>Tiêu chuẩn: CAP MIC.22200; SANAS TR 34-04: 3.2.1.2 Các tiêu chuẩn tối thiểu để đánh giá cấy nước tiểu phải bao gồm ước tính số lượng sinh vật, tức là nuôi cấy định lượng được biểu thị bằng CFU / L.</t>
  </si>
  <si>
    <t>1: Có, 1µL - 2: Có, 10uL - 3: Không, các vòng được hiệu chỉnh không được sử dụng cho bồn tiểu dạng tấm</t>
  </si>
  <si>
    <t>Nếu phòng thí nghiệm không cung cấp dịch vụ cấy phân, hãy trả lời NA cho các câu hỏi còn lại</t>
  </si>
  <si>
    <t>SOP có mô tả cách xác định các mầm bệnh tiềm ẩn trên tất cả các môi trường chính không?</t>
  </si>
  <si>
    <t>SOP phải mô tả sự xuất hiện khuẩn lạc của mầm bệnh tiềm ẩn trên MAC các môi trường chọn lọc &amp; phân biệt khác được sử dụng, và phải xác định cách xử lý khi gặp mầm bệnh tiềm ẩn</t>
  </si>
  <si>
    <t>Thạch máu</t>
  </si>
  <si>
    <t>MacConkey hoặc thạch Eosin Methylene Blue</t>
  </si>
  <si>
    <t>Môi trường tăng sinh chọn lọc (ví dụ, Selenite, GN, v.v.)</t>
  </si>
  <si>
    <t>Khác (mô tả trong nhận xét, không cho điểm)</t>
  </si>
  <si>
    <t>Xin lưu ý: tất cả các câu hỏi chỉ đề cập đến phân lập bệnh nhân lâm sàng, KHÔNG đề cập đến phân lập nghiên cứu hoặc môi trường</t>
  </si>
  <si>
    <t>Trả lời các câu hỏi dưới đây cho từng phương pháp thủ công / hóa sinh được sử dụng tại phòng thí nghiệm.</t>
  </si>
  <si>
    <t>* "Thực hiện đầy đủ" có nghĩa là SOP đã được phê duyệt và ký bởi người giám sát phòng thí nghiệm hoặc người được chỉ định và nhân viên phòng thí nghiệm đã được đào tạo về nội dung và sử dụng SOP. Một SOP đã hoàn chỉnh nhưng chưa được phê duyệt hoặc không được sử dụng thường xuyên sẽ không được coi là thực hiện đầy đủ.</t>
  </si>
  <si>
    <t>** "Sẵn có" có nghĩa là các nhà công nghệ có thể dễ dàng truy cập SOP tại hoặc gần băng ghế dự bị, dưới dạng điện tử hoặc giấy và thông tin tìm kiếm được dễ dàng nằm trong SOP, không bị chôn vùi trong tài liệu lớn hơn và được viết bằng một ngôn ngữ mà những người sử dụng SOP có thể đọc thông thạo.</t>
  </si>
  <si>
    <t>STAPHYLOCOCCUS AUREUS, PHƯƠNG PHÁP ID CHÍNH</t>
  </si>
  <si>
    <t>Thuốc thử này có được sử dụng trong phòng thí nghiệm của bạn không? (Nếu Không, chọn N / A cho các câu hỏi còn lại về thuốc thử này)</t>
  </si>
  <si>
    <t>SOP cập nhật đã được triển khai đầy đủ chưa? * (Nếu thuốc thử đang được sử dụng nhưng không có SOP, hãy trả lời "không" cho tất cả các câu hỏi còn lại về thuốc thử này)</t>
  </si>
  <si>
    <t>SOP có xác định các sinh vật QC, tần suất QC và kết quả QC mong đợi không?</t>
  </si>
  <si>
    <t>SOP có cung cấp hướng dẫn từng bước về cách thực hiện thử nghiệm một cách chính xác không?</t>
  </si>
  <si>
    <t>SOP có cung cấp hướng dẫn từng bước để diễn giải kết quả thử nghiệm một cách chính xác không?</t>
  </si>
  <si>
    <t>Thử nghiệm catalase có được thực hiện trước khi thử nghiệm coagulase trên các chủng Staph nghi ngờ không?</t>
  </si>
  <si>
    <t>1: Luôn luôn - 2: Đôi khi - 3: Không bao giờ</t>
  </si>
  <si>
    <t>SOP có cung cấp hướng dẫn từng bước cho việc cấy và ủ không?</t>
  </si>
  <si>
    <t>SOP có cung cấp hướng dẫn từng bước để đọc và giải thích không?</t>
  </si>
  <si>
    <t>Nguồn huyết tương dùng để xét nghiệm coagulase là gì?</t>
  </si>
  <si>
    <t>1: Huyết tương thỏ mua thương mại - 2: Thỏ chảy máu tại địa phương - 3: Huyết tương người - 4: Nguồn khác (vui lòng mô tả trong phần bình luận)</t>
  </si>
  <si>
    <t>1: Luôn luôn 2: Đôi khi 3: Không bao giờ; NA, phòng thí nghiệm không thực hiện thử nghiệm slide coagulase</t>
  </si>
  <si>
    <t>STAPHYLOCOCCUS AUREUS, CÁC PHƯƠNG THỨC ID KHÁC</t>
  </si>
  <si>
    <t>Thẻ phản ứng dùng một lần có bị loại bỏ sau khi sử dụng (không được tái sử dụng) không?</t>
  </si>
  <si>
    <t>1: Luôn luôn - 2: Đôi khi - 3: Không - NA, phòng thí nghiệm không sử dụng quá trình ngưng kết latex để xác định Staph</t>
  </si>
  <si>
    <t>Đĩa Optochin (“P”)</t>
  </si>
  <si>
    <t>Nếu kết quả Optochin là không chuẩn (9-13mm), thì độ hòa tan trong mật hoặc xét nghiệm bổ sung khác có được thực hiện để xác nhận ID không?</t>
  </si>
  <si>
    <t>Triple Sugar Iron (TSI) hoặc Kligler's Iron Agar (KIA)</t>
  </si>
  <si>
    <t>Lysine Iron Agar (LIA) hoặc Lysine Decarboxylase (LDC)</t>
  </si>
  <si>
    <t>Huyết thanh học Shigella</t>
  </si>
  <si>
    <t>SOP có cung cấp hướng dẫn từng bước về hiệu suất kiểm tra không?</t>
  </si>
  <si>
    <t>Salmonella huyết thanh học</t>
  </si>
  <si>
    <t>Thử nghiệm lên men-oxy hóa glucose (OF)</t>
  </si>
  <si>
    <t>Thử nghiệm này có được sử dụng trong phòng thí nghiệm của bạn không? (Nếu Không, chọn N / A cho các câu hỏi còn lại về thuốc thử này)</t>
  </si>
  <si>
    <t xml:space="preserve"> Nếu phòng thí nghiệm sử dụng bộ dụng cụ sinh hóa nhanh cho ID sinh vật (ví dụ: API, Liofilchem, RapID), thì SOP cho mỗi bộ dụng cụ có chứa thông tin sau không? (Nếu bộ dụng cụ không được sử dụng, hãy chọn "NA", nếu bộ dụng cụ được sử dụng nhưng không có SOP, hãy chọn "Không")</t>
  </si>
  <si>
    <t>Sinh vật QC xác định, tần số QC và kết quả QC dự kiến</t>
  </si>
  <si>
    <t>Hướng dẫn từng bước về cách cấy và ủ thiết bị</t>
  </si>
  <si>
    <t>Hướng dẫn từng bước về cách đọc kết quả, bao gồm cả việc sử dụng thêm thuốc thử nếu cần</t>
  </si>
  <si>
    <t>Hướng dẫn rõ ràng về cách giải thích kết quả và công nhận kết quả không được chấp nhận</t>
  </si>
  <si>
    <t>1: Có - 2: Một phần - 3: Không - NA: phòng thí nghiệm không sử dụng bộ dụng cụ sinh hóa nhanh (trả lời NA cho đến khi Phương pháp Thủ công / Thông thường)</t>
  </si>
  <si>
    <t>Các SOP có sẵn bằng ngôn ngữ mà kỹ thuật viên có thể đọc thông thạo không?</t>
  </si>
  <si>
    <t>Phòng thí nghiệm có sử dụng môi trường cấy được nhà sản xuất khuyến nghị không?</t>
  </si>
  <si>
    <t>Sau khi ủ, tất cả các thuốc thử bổ sung có sẵn và được thêm theo hướng dẫn của nhà sản xuất không? (ví dụ: VP1 &amp; 2 cho API)</t>
  </si>
  <si>
    <t>Các cơ sở dữ liệu được sử dụng để giải thích kết quả kit (số sinh học) có cập nhật không?</t>
  </si>
  <si>
    <t>Nếu phòng thí nghiệm sử dụng các phương pháp tự động cho ID sinh vật (ví dụ: Vitek, Microscan, Phoenix), các SOP có chứa thông tin sau không? (Hướng dẫn sử dụng do nhà sản xuất cung cấp không được coi là SOP)</t>
  </si>
  <si>
    <t>1: Có; 2: Một phần; 3: Không; NA: các phương pháp tự động không được sử dụng</t>
  </si>
  <si>
    <t>SOP có sẵn bằng ngôn ngữ mà các kỹ thuật viên sử dụng thiết bị có thể đọc thông thạo không?</t>
  </si>
  <si>
    <t>Có phải thực hành tiêu chuẩn là thực hiện nhuộm gram trên mỗi phân lập quan tâm trước khi thực hiện bất kỳ thử nghiệm nào khác không?</t>
  </si>
  <si>
    <t>Đĩa và dải kháng sinh có kèm theo giấy chứng nhận phân tích của nhà sản xuất đảm bảo rằng chúng đã được kiểm tra và thực hiện theo tiêu chuẩn chất lượng ISO không?</t>
  </si>
  <si>
    <t>Các gói hiện đang sử dụng có được bảo quản chưa mở và trong bao bì ban đầu của chúng để tránh hơi ẩm xâm nhập không?</t>
  </si>
  <si>
    <t>Đĩa và dải kháng sinh chưa mở có được bảo quản trong tủ đông không rã đông không?</t>
  </si>
  <si>
    <t>Nếu hộp chứa đĩa kháng sinh có nắp, thì nắp có được thay thế mỗi lần mở hộp không?</t>
  </si>
  <si>
    <t>Sau khi mở, các đĩa kháng sinh đang sử dụng có được lưu trữ sao cho luôn có thể truy nguyên số lô và ngày hết hạn của mỗi đĩa không? (Khi các đĩa riêng lẻ được lấy ra và chuyển sang các thùng chứa thứ cấp, số lô có thể bị trộn lẫn và các đĩa hết hạn có thể vô tình được sử dụng.)</t>
  </si>
  <si>
    <t>Đĩa và dải kháng sinh đang sử dụng có được bảo quản trong hộp kín có chất hút ẩm hoạt động không?</t>
  </si>
  <si>
    <t>Nếu chất hút ẩm không có chất chỉ thị màu, chất hút ẩm không màu có được thay ít nhất hàng tháng không?</t>
  </si>
  <si>
    <t>Các hộp đựng đĩa / dải kháng sinh đã mở có được bảo quản trong tủ lạnh hoặc tủ đông không rã đông khi không sử dụng không?</t>
  </si>
  <si>
    <t>Các thùng chứa đĩa / dải kháng sinh đã mở có được phép cân bằng với nhiệt độ phòng trước khi mở để giảm thiểu sự ngưng tụ không (thường là 1 giờ)</t>
  </si>
  <si>
    <t>Khi chuẩn bị chất cấy bằng phương pháp huyền phù khuẩn lạc, có bao giờ sử dụng khuẩn lạc dưới 18 giờ không?</t>
  </si>
  <si>
    <t>Khi chuẩn bị chất cấy bằng phương pháp huyền phù khuẩn lạc, có bao giờ sử dụng khuẩn lạc trên 24 giờ không?</t>
  </si>
  <si>
    <t>Các khuẩn lạc chỉ được lấy từ môi trường không chọn lọc, chẳng hạn như thạch máu (thạch MacConkey được chấp nhận)</t>
  </si>
  <si>
    <t>Phòng thí nghiệm có bao giờ cố ý trộn hai sinh vật khác nhau trong cùng một chất cấy cho AST không?</t>
  </si>
  <si>
    <t>Có sử dụng môi trường cấy vô trùng, thích hợp (TSB hoặc nước muối) không?</t>
  </si>
  <si>
    <t>Các hồ sơ cho thấy dung dịch nước muối có được kiểm tra độ vô trùng thường xuyên không? (Tốt nhất là ít nhất hàng tuần)</t>
  </si>
  <si>
    <t>Kiểm tra độ chính xác của mật độ chất cấy như thế nào?</t>
  </si>
  <si>
    <t>1: Máy đo mật độ / độ đục đã hiệu chuẩn - 2: So sánh trực quan với tiêu chuẩn 0,5 McFarland chưa hết hạn (ngày kiểm tra) - 3: Không có cái nào ở trên</t>
  </si>
  <si>
    <t>Phòng thí nghiệm có bao giờ sử dụng thạch khác ngoài Mueller Hinton cho AST của các sinh vật không khó tính không?</t>
  </si>
  <si>
    <t>Quan sát đĩa MH đang được cấy.</t>
  </si>
  <si>
    <t>Các đĩa AST cho S. pneumoniae có được ủ trong 5% CO2 không?</t>
  </si>
  <si>
    <t>Quan sát một số đĩa Mueller Hinton AST hiện đang ủ và / hoặc mới đọc.</t>
  </si>
  <si>
    <t>Có tối đa 6 đĩa kháng sinh trên mỗi đĩa 100mm không?</t>
  </si>
  <si>
    <t>Có tối đa 12 đĩa kháng sinh trên mỗi đĩa 150mm không?</t>
  </si>
  <si>
    <t>Các đĩa có được đặt đúng cách không? (Từ tâm đến giữa tối thiểu 24mm, không có vùng chồng chéo, không quá gần mép, các múi tròn đều)</t>
  </si>
  <si>
    <t>ĐỌC KẾT QUẢ AST</t>
  </si>
  <si>
    <t>Kết quả AST có bao giờ được đọc sau ít hơn 16 giờ ủ không?</t>
  </si>
  <si>
    <t>Kết quả AST có bao giờ được đọc sau hơn 24 giờ ủ không?</t>
  </si>
  <si>
    <t>Thước cặp hay thước cặp có vạch milimet dùng để đo kích thước các múi?</t>
  </si>
  <si>
    <t>Phòng thí nghiệm có tài liệu hướng dẫn có ảnh mô tả cách đo điểm cuối dải gradient không?</t>
  </si>
  <si>
    <t>Ví dụ: http://www.ilexmedical.com/files/ETEST_RG.pdf</t>
  </si>
  <si>
    <t>Phần mềm thiết bị AST tự động có cập nhật không?</t>
  </si>
  <si>
    <t>Trả lời NA nếu phòng thí nghiệm không sử dụng thiết bị AST tự động</t>
  </si>
  <si>
    <t>GIẢI THÍCH KẾT QUẢ</t>
  </si>
  <si>
    <t>Trả lời NA nếu phòng thí nghiệm không sử dụng thiết bị tự động</t>
  </si>
  <si>
    <t>Có bằng chứng nào cho thấy nhân viên vi sinh đã được đào tạo đầy đủ để nhận ra các dạng kháng thuốc nội tại không? (1: Có - 2: Một số, nhưng muốn được đào tạo thêm - 3: Không)</t>
  </si>
  <si>
    <t>Kiểm tra SOP và hồ sơ đào tạo / đánh giá tính tuân thủ</t>
  </si>
  <si>
    <t>Có bằng chứng cho thấy nhân viên vi sinh đã được đào tạo đầy đủ để nhận ra các kết quả AST bất thường hoặc bất ngờ có thể yêu cầu điều tra không? (ví dụ: Klebsiella spp. S thành ampicillin; Staph spp. I / R thành vancomycin)</t>
  </si>
  <si>
    <t>Có bằng chứng về những hành động như vậy được thực hiện không?</t>
  </si>
  <si>
    <t>Trưởng nhóm hoặc người giám sát vi sinh có được thông báo khi kết quả AST bất thường được xác định không?</t>
  </si>
  <si>
    <t>Người giám sát có xem xét tất cả các kết quả AST để tìm những phát hiện bất thường trước khi đưa kết quả cho bác sĩ không?</t>
  </si>
  <si>
    <t>Có bằng chứng cho thấy người giám sát đã được đào tạo thích hợp về cách nhận ra những phát hiện bất thường của AST không?</t>
  </si>
  <si>
    <t>1: CLSI - 2: EUCAST - 3: Khác (vui lòng liệt kê trong phần bình luận) - 4: Không có / hỗn hợp</t>
  </si>
  <si>
    <t>Phòng thí nghiệm có cập nhật tiêu chuẩn đang sử dụng ít nhất 3 năm một lần không?</t>
  </si>
  <si>
    <t>Có Internet trong phòng thí nghiệm để truy cập các tệp PDF EUCAST miễn phí hoặc phiên bản trực tuyến CLSI M100 không?</t>
  </si>
  <si>
    <t>Có bằng chứng cho thấy nhân viên vi sinh đã được đào tạo đầy đủ về cách sử dụng tài liệu CLSI M100 hoặc EUCAST một cách hiệu quả không? (1: Có - 2: Một số, nhưng muốn được đào tạo thêm - 3: Không)</t>
  </si>
  <si>
    <t>Đối với 3 câu hỏi tiếp theo, hãy trả lời NA nếu phòng thí nghiệm không sử dụng đĩa được coi là</t>
  </si>
  <si>
    <t>Xem xét báo cáo AST của bệnh nhân để tìm phân lập Salmonella hoặc Shigella. Có bất kỳ nhóm thuốc nào sau đây được kiểm tra hoặc báo cáo không?</t>
  </si>
  <si>
    <t>Cephalosporin thế hệ 1 (cefazolin, cephalothin, cephapririn, cephadrine)</t>
  </si>
  <si>
    <t>Cephalosporin thế hệ 2 (cefuroxime, cefonicid, cefamandole)</t>
  </si>
  <si>
    <t>Aminoglycoside (gentamicin, tobramycin, amikacin)</t>
  </si>
  <si>
    <t>Phòng thí nghiệm có sử dụng Axit Nalidixic để sàng lọc các phân lập Salmonella để kháng ciprofloxacin không?</t>
  </si>
  <si>
    <t>So sánh các thiết bị hỗ trợ tiêu chuẩn AST và SOP của phòng thí nghiệm với bảng trong cột K (và trong Hướng dẫn dành cho người đánh giá).</t>
  </si>
  <si>
    <t>(Chọn NA nếu kháng sinh không được sử dụng)</t>
  </si>
  <si>
    <t>Enterobacteriaceae và Aztreonam</t>
  </si>
  <si>
    <t>Enterobacteriaceae và Cefotaxime</t>
  </si>
  <si>
    <t>Enterobacteriaceae và Ceftriaxone</t>
  </si>
  <si>
    <t>Enterobacteriaceae và Ceftazidime</t>
  </si>
  <si>
    <t>Enterobacteriaceae và Cefepime</t>
  </si>
  <si>
    <t>Enterobacteriaceae và Imipenem</t>
  </si>
  <si>
    <t>Enterobacteriaceae và Meropenem</t>
  </si>
  <si>
    <t>Enterobacteriaceae và Ertapenem</t>
  </si>
  <si>
    <t>Enterobacteriaceae và Doripenem</t>
  </si>
  <si>
    <t>Acinetobacter và Imipenem</t>
  </si>
  <si>
    <t>Acinetobacter và Meropenem</t>
  </si>
  <si>
    <t>Acinetobacter và Doripenem</t>
  </si>
  <si>
    <t>Pseudomonas và Cefepime</t>
  </si>
  <si>
    <t>Pseudomonas và Piperacillin</t>
  </si>
  <si>
    <t>Pseudomonas và Piperacillin-Tazobactam</t>
  </si>
  <si>
    <t>Pseudomonas và Ticarcillin-Clavulanate</t>
  </si>
  <si>
    <t>Pseudomonas và Imipenem</t>
  </si>
  <si>
    <t>Pseudomonas và Meropenem</t>
  </si>
  <si>
    <t>Pseudomonas và Doripenem</t>
  </si>
  <si>
    <t>KIỂM TRA PHENOTYPIC ESBL</t>
  </si>
  <si>
    <t>Nếu không, hãy trả lời NA cho đến Phần Thử nghiệm Carbapenemase</t>
  </si>
  <si>
    <t>Phương pháp ESBL kiểu hình có bao gồm xét nghiệm cả cefotaxime (hoặc ceftriaxone) VÀ ceftazidime đơn lẻ và kết hợp với axit clavulanic không?</t>
  </si>
  <si>
    <t>Phòng thí nghiệm có thực hiện bất kỳ xét nghiệm kiểu gen nào để sản xuất ESBL không? (Ví dụ: PCR)</t>
  </si>
  <si>
    <t>Hồ sơ có chỉ ra rằng việc kiểm soát chất lượng đối với thử nghiệm ESBL được thực hiện hàng tuần hay mỗi lần thử nghiệm được thực hiện không?</t>
  </si>
  <si>
    <t>Lưu ý: Chọn NA nếu phòng thí nghiệm KHÔNG sử dụng các điểm ngắt hiện tại</t>
  </si>
  <si>
    <t>Phòng thí nghiệm không thực hiện bất kỳ thử nghiệm kiểu hình nào sau đây để sản xuất carbapenemase?</t>
  </si>
  <si>
    <t>Kiểm tra Hodge đã sửa đổi</t>
  </si>
  <si>
    <t>Phương pháp đĩa khác, ví dụ: kiểm tra đĩa kết hợp hoặc sức mạnh tổng hợp đĩa đôi</t>
  </si>
  <si>
    <t>Thử nghiệm dải MIC, ví dụ: Etest KPC, MBL hoặc Liofilchem ​​MRP / MBO, ETP / EBO</t>
  </si>
  <si>
    <t>Thử nghiệm sinh hóa (đo màu), ví dụ CarbaNP, BCT hoặc β CARBA</t>
  </si>
  <si>
    <t>Phương pháp vô hiệu hóa carbapenem đã sửa đổi (MCIM)</t>
  </si>
  <si>
    <t>Phòng thí nghiệm có thực hiện bất kỳ xét nghiệm kiểu gen nào để sản xuất carbapenemase không? (Ví dụ: PCR, GeneXpert, v.v.)</t>
  </si>
  <si>
    <t>Hồ sơ có chỉ ra rằng kiểm soát chất lượng được thực hiện mỗi khi thực hiện xét nghiệm carbapenemase không?</t>
  </si>
  <si>
    <t>Hồ sơ có chỉ ra rằng phòng thí nghiệm sử dụng cả sinh vật đối chứng dương tính và tiêu cực để QC thử nghiệm carbapenemase đang được sử dụng không?</t>
  </si>
  <si>
    <t>Các chủng dương tính với carbapenemase thường được sử dụng bao gồm K.pneumo ATCC BAA-1705, K.pneumo CCUG 56233, và K.pneumo NCTC 13438</t>
  </si>
  <si>
    <t>Khi phát hiện một nhà sản xuất carbapenemase, nó có được ghi nhận trên báo cáo cuối cùng cho bác sĩ lâm sàng không?</t>
  </si>
  <si>
    <t>Khi phát hiện một nhà sản xuất carbapenemase, phòng thí nghiệm có thông báo cho việc kiểm soát nhiễm khuẩn không?</t>
  </si>
  <si>
    <t>KIỂM TRA COLISTIN</t>
  </si>
  <si>
    <t>Phòng thí nghiệm có thực hiện AST colistin không? (Không được điểm. Nếu Không, hãy chuyển sang phần tiếp theo.)</t>
  </si>
  <si>
    <t>Những phương pháp nào phòng thí nghiệm sử dụng cho colistin AST? (Đánh dấu vào tất cả các câu phù hợp)</t>
  </si>
  <si>
    <t>Dải gradient (ví dụ: Etest / Liofilchem)</t>
  </si>
  <si>
    <t>Kiểm tra Colistin Broth Disk Elution (CBDE)</t>
  </si>
  <si>
    <t>Phương pháp khác, vui lòng ghi rõ trong phần bình luận</t>
  </si>
  <si>
    <t>Hồ sơ có chỉ ra rằng việc kiểm soát chất lượng colistin AST được thực hiện hàng tuần hay mỗi lần thử nghiệm được thực hiện không?</t>
  </si>
  <si>
    <t>Hồ sơ có chỉ ra rằng phòng thí nghiệm sử dụng cả sinh vật nhạy cảm và kháng thuốc để QC kiểm tra colistin đang được sử dụng không? (E.coli NCTC 13846 được khuyến cáo để phát hiện mức độ kháng thuốc thấp)</t>
  </si>
  <si>
    <t>Khi phát hiện kháng colistin, điều nào sau đây được thông báo?</t>
  </si>
  <si>
    <t>Giám sát phòng thí nghiệm</t>
  </si>
  <si>
    <t>Nhóm bệnh truyền nhiễm</t>
  </si>
  <si>
    <t>Đội kiểm soát nhiễm trùng</t>
  </si>
  <si>
    <t>Khi phát hiện thấy kháng colistin, dòng phân lập có được gửi đến phòng thí nghiệm tham chiếu để xác định đặc điểm phân tử (ví dụ: xét nghiệm gen mcr) không?</t>
  </si>
  <si>
    <t>Nếu phòng thí nghiệm sử dụng phương pháp pha loãng nước dùng cho colistin AST, thì colistin sulfat có được sử dụng, không phải colistin methane sulfonat (sulfomethat) không?</t>
  </si>
  <si>
    <t>Dẫn xuất methane sulfonate của colistin ("cms") là một loại thuốc không hoạt động, phân hủy chậm trong dung dịch và do đó không thể được sử dụng cho AST.</t>
  </si>
  <si>
    <t>Trả lời NA nếu phòng thí nghiệm không thực hiện BMD</t>
  </si>
  <si>
    <t>Nhân viên phòng thí nghiệm có hiểu những hạn chế hiện tại liên quan đến colistin AST không? (tức là nguy cơ có kết quả dễ bị sai khi sử dụng bất kỳ phương pháp nào khác ngoài BMD không có Polysorbate?)</t>
  </si>
  <si>
    <t>Nếu không, hãy trả lời NA cho câu hỏi tiếp theo</t>
  </si>
  <si>
    <t>Phòng thí nghiệm có sử dụng đĩa Oxacillin để kiểm tra MRSA không?</t>
  </si>
  <si>
    <t>Khi kết quả oxacillin và cefoxitin đối với S. aureus khác nhau (một là S và một là R), phòng thí nghiệm báo cáo về oxacillin như thế nào?</t>
  </si>
  <si>
    <t>1: Báo cáo diễn giải oxacillin, bất kể kết quả cefoxitin là gì - 2: Báo cáo diễn giải cefoxitin, bất kể kết quả oxacillin là gì - 3: Nếu một trong hai loại thuốc xét nghiệm R, báo cáo kết quả là R - NA: phòng thí nghiệm chỉ xét nghiệm một trong những loại thuốc này, không phải cả hai</t>
  </si>
  <si>
    <t>Phòng thí nghiệm có thực hiện Staph aureus AST trên bất kỳ loại kháng sinh beta-lactam nào khác ngoài penicillin, oxacillin, cefoxitin hoặc ceftaroline không?</t>
  </si>
  <si>
    <t>Phòng thí nghiệm có sử dụng đĩa vancomycin để kiểm tra VISA / VRSA không?</t>
  </si>
  <si>
    <t>Trả lời NA nếu không sử dụng phương pháp MIC thủ công</t>
  </si>
  <si>
    <t>Khi MIC vancomycin&gt; 8 được phát hiện đối với Staph aureus, dòng phân lập có được gửi đến phòng thí nghiệm giới thiệu để kiểm tra xác nhận và xác định thêm đặc tính không?</t>
  </si>
  <si>
    <t>Trả lời NA nếu vancomycin không được thử nghiệm</t>
  </si>
  <si>
    <t>Staph aureus đã kháng với Erythromycin và nhạy cảm hoặc trung gian với Clindamycin có được kiểm tra khả năng kháng clindamycin không?</t>
  </si>
  <si>
    <t>NHỮNG CÂU HỎI CHUNG ĐỐI VỚI STREP PNEUMONIAE</t>
  </si>
  <si>
    <t>Nếu phòng thí nghiệm không thực hiện đĩa hoặc Etest cho Strep. pneumoniae AST, chọn N / A cho tất cả các câu trả lời</t>
  </si>
  <si>
    <t>Mặt trên của thạch có được tháo nắp không?</t>
  </si>
  <si>
    <t>Nếu phòng thí nghiệm sử dụng đĩa oxacillin (1ug) để sàng lọc khả năng kháng penicilin ở Strep. pneumoniae, SOP của phòng thí nghiệm hướng dẫn điều gì khi kích thước vùng đo &lt;19? (Đề cập đến penicillin G hoặc Benzylpenicillin, công thức IV)</t>
  </si>
  <si>
    <t>1: Báo cáo kháng penicillin - 2: Thực hiện xét nghiệm bổ sung bằng phương pháp MIC penicillin - NA: phòng thí nghiệm không thực hiện sàng lọc oxacillin</t>
  </si>
  <si>
    <t>Phòng thí nghiệm có thực hiện AST cho S.pneumoniae không? (Không được điểm. Nếu Không, hãy chuyển sang phần tiếp theo.)</t>
  </si>
  <si>
    <t>Thuoc ampicillin</t>
  </si>
  <si>
    <t>Khi S. pneumoniae được phân lập từ máu hoặc dịch não tủy, phòng thí nghiệm có thử nghiệm kháng sinh nào sau đây bằng phương pháp MIC không?</t>
  </si>
  <si>
    <t>Ceftriaxone và / hoặc Cefotaxime</t>
  </si>
  <si>
    <t>S.pneumoniae đề kháng với Erythromycin và nhạy cảm hoặc trung gian với Clindamycin có được kiểm tra khả năng kháng clindamycin không?</t>
  </si>
  <si>
    <t>Phòng thí nghiệm có thực hiện xét nghiệm Kháng Clindamycin Cảm ứng (ICR), còn được gọi là “xét nghiệm D” trên Staph aurellions / hoặc Strep pneumoniae không?</t>
  </si>
  <si>
    <t>SOP cho xét nghiệm ICR có quy định rằng các đĩa erythromycin và clindamycin phải được đặt cách nhau 15-26 mm đối với các loài Staph không?</t>
  </si>
  <si>
    <t>SOP cho xét nghiệm ICR có chỉ định rằng các đĩa erythromycin và clindamycin phải được đặt cách nhau 12 mm đối với các loài Strep không?</t>
  </si>
  <si>
    <t>Hồ sơ có chỉ ra rằng việc kiểm soát chất lượng đối với thử nghiệm ICR được thực hiện hàng tuần hay mỗi lần thử nghiệm được thực hiện không?</t>
  </si>
  <si>
    <t>Khi xét nghiệm ICR dương tính, kết quả clindamycin có bị chuyển thành kháng thuốc không?</t>
  </si>
  <si>
    <t>Xem xét báo cáo AST của bệnh nhân để biết cấy dịch não tủy dương tính. Có bất kỳ nhóm thuốc nào sau đây được kiểm tra hoặc báo cáo không?</t>
  </si>
  <si>
    <t>(Sau đây không phải là loại thuốc được lựa chọn và có thể không hiệu quả để điều trị nhiễm trùng dịch não tủy, bất kể kết quả AST là gì)</t>
  </si>
  <si>
    <t>Macrolid (Erythromycin, Azithromycin, Clarithromycin)</t>
  </si>
  <si>
    <t>Tetracycline (Tetracycline, Minocycline, Doxycycline)</t>
  </si>
  <si>
    <t>Có SOP xác định rõ sự kết hợp tiêu chuẩn của các kháng sinh ("bảng kháng sinh") mà phòng thí nghiệm sẽ thử nghiệm chống lại từng mầm bệnh sau đây không? (Tài liệu CLSI và EUCAST không phải là SOP)</t>
  </si>
  <si>
    <t>Xem xét một số báo cáo AST của bệnh nhân về E.coli. Mỗi lần thử nghiệm kết hợp kháng sinh có giống nhau không?</t>
  </si>
  <si>
    <t>SOP có xác định rõ ràng cách sửa đổi bảng kháng sinh tiêu chuẩn được mô tả ở trên dựa trên vị trí cơ thể bị nhiễm trùng không?</t>
  </si>
  <si>
    <t>Nước tiểu</t>
  </si>
  <si>
    <t>Máu</t>
  </si>
  <si>
    <t>Phòng thí nghiệm có tạo ra kháng sinh đồ tích lũy ít nhất hàng năm không?</t>
  </si>
  <si>
    <t>Nếu Không, hãy trả lời các câu hỏi sau "NA"</t>
  </si>
  <si>
    <t>Phòng thí nghiệm có chương trình phần mềm để tạo ra biểu đồ phản đồ không?</t>
  </si>
  <si>
    <t>Xem lại biểu đồ phản đồ tích lũy gần đây nhất. Nó có tuân thủ các khuyến nghị CLSI M39 sau đây không?</t>
  </si>
  <si>
    <t>Hiển thị rõ ràng phạm vi ngày bao gồm (ví dụ: 1 tháng 1, YYYY - 31 tháng 12, YYYY)</t>
  </si>
  <si>
    <t>Hiển thị rõ ràng tên bệnh viện / cơ sở</t>
  </si>
  <si>
    <t>Dữ liệu được trình bày dưới dạng% S (không phải% R)</t>
  </si>
  <si>
    <t>Đối với mỗi sinh vật, tổng N được kiểm tra được hiển thị</t>
  </si>
  <si>
    <t>Chỉ trình bày dữ liệu về các sinh vật / kháng sinh có tổng số N = 30 hoặc nhiều hơn các chủng phân lập</t>
  </si>
  <si>
    <t>Các chủng phân lập từ môi trường nuôi cấy và sàng lọc (ví dụ: sàng lọc MRSA, sàng lọc VRE) có bị loại khỏi phân tích không?</t>
  </si>
  <si>
    <t>Phòng thí nghiệm có thể sao chép dữ liệu để chỉ đưa vào phân lập đầu tiên của một loài nhất định cho mỗi bệnh nhân, trong mỗi giai đoạn phân tích, bất kể vị trí cơ thể hồi phục không?</t>
  </si>
  <si>
    <t>Phòng thí nghiệm có thể tách dữ liệu Nội trú khỏi dữ liệu Ngoại trú không?</t>
  </si>
  <si>
    <t>Nếu phòng thí nghiệm phục vụ nhiều bệnh viện / cơ sở, họ có thể tách dữ liệu theo Cơ sở không?</t>
  </si>
  <si>
    <t>Antibiogram tích lũy có được xem xét hàng năm bởi Ban Quản lý Kháng sinh hoặc Ủy ban Dược phẩm &amp; Trị ​​liệu không?</t>
  </si>
  <si>
    <t>Antibiogram tích lũy có được phân phối cho tất cả các bác sĩ không?</t>
  </si>
  <si>
    <t>CHÍNH SÁCH AST</t>
  </si>
  <si>
    <t>Chính sách phòng thí nghiệm chủ yếu xác định cơ sở nào nhận được AST, hay AST chỉ được thực hiện khi bác sĩ yêu cầu cụ thể?</t>
  </si>
  <si>
    <t>1: Chính sách phòng thí nghiệm chủ yếu xác định - 2: Chỉ khi bác sĩ yêu cầu - 3: Kết hợp đồng đều cả hai</t>
  </si>
  <si>
    <t>Chính sách phòng thí nghiệm chủ yếu xác định loại kháng sinh nào cần thử nghiệm và báo cáo, hay phòng thí nghiệm chỉ thử nghiệm và báo cáo loại kháng sinh được bác sĩ yêu cầu cụ thể?</t>
  </si>
  <si>
    <t>1: Chính sách phòng thí nghiệm chủ yếu xác định - 2: Chỉ những loại kháng sinh được bác sĩ yêu cầu - 3: Sự kết hợp đồng đều của cả hai</t>
  </si>
  <si>
    <t>Báo cáo theo tầng là một chiến lược báo cáo chọn lọc kết quả AST trong đó các tác nhân thứ cấp (ví dụ, phổ rộng hơn, tốn kém hơn) có thể bị ngăn chặn hoặc loại trừ khỏi báo cáo bệnh nhân nếu một sinh vật nhạy cảm với các tác nhân chính trong cùng nhóm thuốc.</t>
  </si>
  <si>
    <t xml:space="preserve"> Phòng thí nghiệm có thực hành “báo cáo theo tầng” không?</t>
  </si>
  <si>
    <t>Với báo cáo theo tầng, có nguy cơ kết quả AST bị loại trừ khỏi báo cáo bệnh nhân cũng có thể bị loại trừ khỏi kho dữ liệu chính hoặc LIS. Điều này có thể dẫn đến việc giám sát AMR có độ chệch cao và thống kê tích lũy kháng sinh đồ.</t>
  </si>
  <si>
    <t>Nếu phòng thí nghiệm thực hiện báo cáo theo tầng, nó có được thực hiện theo cách đảm bảo rằng các kết quả AST bị loại trừ khỏi báo cáo bệnh nhân KHÔNG bị loại trừ khỏi LIS hoặc kho dữ liệu chính khác không?</t>
  </si>
  <si>
    <t>Bệnh viện có Ủy ban Quản lý Kháng sinh không?</t>
  </si>
  <si>
    <t>Nếu bệnh viện có Ủy ban quản lý thuốc kháng sinh, liệu một nhà nghiên cứu vi sinh có phải là thành viên không?</t>
  </si>
  <si>
    <t>Bệnh viện có Ủy ban Dược phẩm và Trị liệu không?</t>
  </si>
  <si>
    <t>Nếu bệnh viện có Ủy ban Dược phẩm và Trị liệu, thì một nhà nghiên cứu vi sinh có phải là thành viên không?</t>
  </si>
  <si>
    <t>Ủy ban Quản lý Kháng sinh hoặc Dược phẩm và Trị liệu của bệnh viện có họp ít nhất hàng năm để xem xét các khuyến nghị của hội đồng AST trong nước hoặc quốc tế và sửa đổi chúng dựa trên danh mục thuốc và kháng sinh đồ tích lũy của bệnh viện không?</t>
  </si>
  <si>
    <t>Được hoàn thành nếu không có hồ sơ đánh giá an toàn nào khác trong 12 tháng qua. Đây không phải là một cuộc đánh giá an toàn toàn diện.</t>
  </si>
  <si>
    <t>Thiết bị an toàn tiêu chuẩn có sẵn và được sử dụng trong phòng thí nghiệm không?</t>
  </si>
  <si>
    <t>Tủ an toàn sinh học (Cấp IIA)</t>
  </si>
  <si>
    <t>Các nắp trên mỗi xô ly tâm</t>
  </si>
  <si>
    <t>Che trên rôto máy ly tâm</t>
  </si>
  <si>
    <t>Trạm rửa tay</t>
  </si>
  <si>
    <t>Trạm / chai nước rửa mắt</t>
  </si>
  <si>
    <t>Hộp đựng sắc nhọn</t>
  </si>
  <si>
    <t>Tủ ngọn lửa (để lưu trữ an toàn chất lỏng dễ cháy, ví dụ như etanol)</t>
  </si>
  <si>
    <t>Bộ tràn</t>
  </si>
  <si>
    <t>Bộ sơ cứu</t>
  </si>
  <si>
    <t>Tiêu chuẩn: Ban quản lý phòng thí nghiệm có trách nhiệm đảm bảo phòng thí nghiệm được trang bị các thiết bị an toàn đạt tiêu chuẩn. Danh sách trên là danh sách một phần các mặt hàng cần thiết. Tủ an toàn sinh học phải được lắp đặt và sử dụng và tất cả các máy ly tâm phải có nắp đậy. Các trạm rửa tay phải được chỉ định và trang bị và các trạm rửa mắt (hoặc một phương pháp rửa mắt thay thế có thể chấp nhận được) phải có sẵn và hoạt động được. Bộ dụng cụ chống tràn và bộ dụng cụ sơ cứu cần được để ở nơi quy định và kiểm tra thường xuyên để sẵn sàng.</t>
  </si>
  <si>
    <t>Tiêu chuẩn: ISO 15189: 5.2.10 Tất cả ống tiêm, kim tiêm, lưỡi trích, hoặc các thiết bị lấy máu khác có khả năng lây truyền nhiễm trùng chỉ được sử dụng một lần và bỏ trong hộp đựng chống đâm thủng không được đổ đầy. Các thùng chứa vật nhọn phải được đánh dấu rõ ràng để cảnh báo cho người xử lý về mối nguy hiểm tiềm tàng và phải được đặt ở những khu vực thường sử dụng vật nhọn.</t>
  </si>
  <si>
    <t>Tất cả các tủ an toàn sinh học đã được chứng nhận lại trong vòng một năm kể từ ngày hôm nay chưa?</t>
  </si>
  <si>
    <t>Tiêu chuẩn: Tủ an toàn sinh học nên được sử dụng để ngăn không cho aerosol tiếp xúc với mẫu vật hoặc sinh vật truyền nhiễm. Để hoạt động tốt và được bảo vệ đầy đủ, tủ an toàn sinh học cần được bảo trì định kỳ và nên được bảo dưỡng phù hợp.</t>
  </si>
  <si>
    <t>Có tất cả thiết bị bảo vệ cá nhân cần thiết (PPE) cho BSL2 không?</t>
  </si>
  <si>
    <t>Áo choàng</t>
  </si>
  <si>
    <t>Găng tay</t>
  </si>
  <si>
    <t>Bảo vệ mặt bằng bình xịt (mặt nạ, tấm che mặt hoặc bộ phận bảo vệ chống bắn tung tóe)</t>
  </si>
  <si>
    <t>Chính sách phòng thí nghiệm có yêu cầu nhân viên vi sinh phải đi giày bít tất không?</t>
  </si>
  <si>
    <t>PPE có được nhân viên phòng thí nghiệm sử dụng một cách thích hợp và nhất quán không? (Quan sát)</t>
  </si>
  <si>
    <t>Tiêu chuẩn: Ban quản lý có trách nhiệm cung cấp thiết bị bảo vệ cá nhân thích hợp - găng tay, áo khoác phòng thí nghiệm, kính bảo vệ mắt, lá chắn, v.v. - trong tình trạng còn sử dụng được. Nhân viên phòng thí nghiệm phải luôn sử dụng thiết bị bảo hộ cá nhân trong phòng thí nghiệm. Không nên mặc quần áo bảo hộ bên ngoài phòng thí nghiệm. Găng tay cần được thay ngay khi bị rách hoặc nhiễm bẩn và không giặt để sử dụng lại</t>
  </si>
  <si>
    <t>Chính sách phòng thí nghiệm có cấm ăn, uống và hút thuốc trong phòng thí nghiệm không?</t>
  </si>
  <si>
    <t>Quan sát tủ lạnh và tủ đông nơi cất giữ phương tiện và thuốc thử. Họ có:</t>
  </si>
  <si>
    <t>Được chỉ định đặc biệt để lưu trữ phương tiện / thuốc thử?</t>
  </si>
  <si>
    <t>Miễn phí đồ ăn cho nhân viên?</t>
  </si>
  <si>
    <t>Miễn phí mẫu bệnh phẩm?</t>
  </si>
  <si>
    <t>Được tổ chức tốt và không có lộn xộn?</t>
  </si>
  <si>
    <t>Tất cả các hóa chất nguy hiểm có được bảo quản thích hợp (axit tách biệt với kiềm; chất dễ cháy trong tủ lửa) không?</t>
  </si>
  <si>
    <t>Việc khử trùng khu vực làm việc (băng ghế và máy hút mùi) có được ghi lại hàng ngày không?</t>
  </si>
  <si>
    <t>Tiêu chuẩn: ISO 15189: 5.2.10 Khu vực làm việc phải được thường xuyên kiểm tra độ sạch và rò rỉ. Nên sử dụng chất khử trùng thích hợp. Ít nhất, tất cả các mặt bàn và bề mặt làm việc phải được khử trùng vào đầu và cuối mỗi ca làm việc. Tất cả các chất tràn phải được ngăn chặn ngay lập tức và khử trùng bề mặt làm việc.</t>
  </si>
  <si>
    <t>Hướng dẫn về an toàn / an toàn sinh học có sẵn trong phòng thí nghiệm và nhân viên có thể dễ dàng tiếp cận không?</t>
  </si>
  <si>
    <t>Mô-đun đào tạo về an toàn / an toàn sinh học có sẵn trong phòng thí nghiệm không?</t>
  </si>
  <si>
    <t>Có tài liệu nào chứng minh rằng một khóa bồi dưỡng về an toàn / an toàn sinh học hàng năm được thực hiện cho tất cả nhân viên xử lý bệnh phẩm, chất cách ly hoặc hóa chất không?</t>
  </si>
  <si>
    <t>Có tài liệu chứng minh rằng các cuộc điều tra tai nạn / sự cố được tiến hành một cách có hệ thống không?</t>
  </si>
  <si>
    <t>Đánh giá rủi ro có được thực hiện hàng năm và mỗi khi một phân tích / công nghệ / thiết bị mới được giới thiệu không?</t>
  </si>
  <si>
    <t>3. Tỉnh</t>
  </si>
  <si>
    <t>1. Trung ương</t>
  </si>
  <si>
    <t>THIẾT BỊ CHUẨN BỊ MÔI TRƯỜNG</t>
  </si>
  <si>
    <t>2 - HỆ THỐNG THÔNG TIN PXN (ĐIỆN TỬ)</t>
  </si>
  <si>
    <t>9- QUY TRÌNH</t>
  </si>
  <si>
    <t>ĐIỂM GÃY</t>
  </si>
  <si>
    <t>First Name/Tên</t>
  </si>
  <si>
    <t>Last name/Họ</t>
  </si>
  <si>
    <t>Comments/ Nhận xét</t>
  </si>
  <si>
    <t>Người đánh giá 1 (họ tên, đơn vị công tác)</t>
  </si>
  <si>
    <t>Người đánh giá 2 (họ tên, đơn vị công tác)</t>
  </si>
  <si>
    <t>Người đánh giá 3 (họ tên, đơn vị công tác)</t>
  </si>
  <si>
    <t>PXN thuộc cơ sở y tế tuyến nào (nếu được chính phủ tài trợ chủ yếu)</t>
  </si>
  <si>
    <t>1. Chăm sóc sức khỏe ban đầu</t>
  </si>
  <si>
    <t>2. Chăm sóc sức khỏe Thứ cấp</t>
  </si>
  <si>
    <t>3. Chăm sóc sức khỏe Cấp ba</t>
  </si>
  <si>
    <t>Loại hình Dịch vụ chăm sóc sức khỏe của Bệnh viện / Cơ sở y tế</t>
  </si>
  <si>
    <t>5. Không áp dụng</t>
  </si>
  <si>
    <t>Số giường (thực kê) của Bệnh viện / Cơ sở y tế</t>
  </si>
  <si>
    <t>Trong cột # / năm, vui lòng nhập tổng số Nuôi cấy được thực hiện trong năm ngoái, cả âm tính và dương tính</t>
  </si>
  <si>
    <t>Sàng lọc MRSA cho các mục đích Kiểm soát Nhiễm trùng</t>
  </si>
  <si>
    <t>Sàng lọc VRE cho các mục đích Kiểm soát Nhiễm trùng (ví dụ: tăm bông trực tràng)</t>
  </si>
  <si>
    <t>Sàng lọc CRE (ví dụ: tăm bông trực tràng)</t>
  </si>
  <si>
    <t>Nuôi cấy các phân lập khác (có ý nghĩa trong giám sát kháng kháng sinh tại địa phương) (trả lời trong phần nhận xét)</t>
  </si>
  <si>
    <t>Broth Microdilution Vi pha loãng canh thang (khay 96 giếng)</t>
  </si>
  <si>
    <t>Broth Macrodilultion Pha loãng canh thang trong ống nghiệm</t>
  </si>
  <si>
    <t>Khác, vui lòng ghi rõ trong nhận xét.</t>
  </si>
  <si>
    <t>Khác (ghi rõ trong phần nhận xét)</t>
  </si>
  <si>
    <t>Phòng xét nghiệm / Tên bệnh viện</t>
  </si>
  <si>
    <t>Vị trí GPS của Phòng xét nghiệm (được sử dụng để biểu diễn GIS của các chỉ số). VUI LÒNG CHỈ SỬ DỤNG DEGITAL DEGREE CÓ KÝ + HOẶC - NHƯNG KHÔNG SỬ DỤNG DEGREE PHÚT THỨ HAI</t>
  </si>
  <si>
    <t>Thông tin liên lạc của ban lãnh đạo Phòng xét nghiệm vi khuẩn học liên quan; ví dụ: Giám đốc, Trưởng phòng, Giám sát, Trưởng bộ phận, Cán bộ chất lượng</t>
  </si>
  <si>
    <t>Các nguồn tài trợ của Phòng xét nghiệm / Cơ sở chính</t>
  </si>
  <si>
    <t>Phòng xét nghiệm thuộc loại hình cở sở y tế nào</t>
  </si>
  <si>
    <t>5. Phòng xét nghiệm tham chiếu trong Viện Y tế Công cộng</t>
  </si>
  <si>
    <t>6. Phòng xét nghiệm tham chiếu không liên kết với cơ sở chăm sóc sức khỏe độc lập hoặc viện y tế công cộng</t>
  </si>
  <si>
    <t>7. Khác, ví dụ, Phòng xét nghiệm nghiên cứu</t>
  </si>
  <si>
    <t>Phòng xét nghiệm có thực hiện các loại nuôi cấy sau đây không?</t>
  </si>
  <si>
    <t>Vui lòng cho biết Phòng xét nghiệm có thực hiện cấy phân tìm các mầm bệnh đường ruột sau đây không. Không nhập số lượng Nuôi cấy.</t>
  </si>
  <si>
    <t>Định danh và / hoặc AST các phân lập được chuyển tới từ các Phòng xét nghiệm khác</t>
  </si>
  <si>
    <t>Phòng xét nghiệm có sử dụng chromagar để phát hiện sinh vật kháng kháng sinh không?</t>
  </si>
  <si>
    <t>Phòng xét nghiệm có sử dụng PCR để phát hiện gen kháng thuốc kháng sinh không?</t>
  </si>
  <si>
    <t>Trong số lãnh đạo Phòng xét nghiệm và các nhân viên kỹ thuật trong vi khuẩn học, hãy chỉ ra số lượng thuộc từng loại trình độ đào tạo.</t>
  </si>
  <si>
    <t>Bằng thạc sĩ sau đại học về Vi sinh hoặc Khoa học Phòng xét nghiệm Y học</t>
  </si>
  <si>
    <t>Tốt nghiệp Cử nhân về Vi sinh hoặc Khoa học Phòng xét nghiệm Y học</t>
  </si>
  <si>
    <t>Số lượng nhân viên được đào tạo về khoa học vi sinh hoặc Phòng xét nghiệm y tế</t>
  </si>
  <si>
    <t>Tỷ lệ nhân viên được đào tạo về khoa học vi sinh hoặc Phòng xét nghiệm y tế</t>
  </si>
  <si>
    <t>Phòng xét nghiệm đã bao giờ được ghi danh vào chương trình SLIPTA chưa?</t>
  </si>
  <si>
    <t>Phòng xét nghiệm đã bao giờ được ghi danh vào chương trình LQSI của WHO chưa? Năm nào?</t>
  </si>
  <si>
    <t>Phòng xét nghiệm đã bao giờ được đăng ký tham gia bất kỳ chương trình cố vấn nào khác về Quản lý Chất lượng Phòng xét nghiệm (Quốc gia, Khu vực, Quốc tế) chưa? Khi nào?</t>
  </si>
  <si>
    <t>Phòng xét nghiệm có chứng chỉ công nhận ISO 15189 hợp lệ (hiện tại) cho bất kỳ thử nghiệm nào sau đây không? (Xác nhận bằng cách đánh giá chứng chỉ)</t>
  </si>
  <si>
    <t>(ILAC = Hợp tác Công nhận Phòng xét nghiệm Quốc tế)</t>
  </si>
  <si>
    <t>Bằng chuyên khoa về Vi sinh Y học hoặc Khoa học Phòng xét nghiệm Y tế (Tiến sĩ, MD, tương đương)</t>
  </si>
  <si>
    <t>Thạc sĩ sau đại học, chuyên ngành khác</t>
  </si>
  <si>
    <t>Bằng chuyên khoa, chuyên ngành khác (Tiến sĩ, MD, tương đương)</t>
  </si>
  <si>
    <t>Sau đại học Cử nhân, chuyên ngành khác</t>
  </si>
  <si>
    <t>Chứng chỉ hoặc Văn bằng đại học, chuyên ngành khác</t>
  </si>
  <si>
    <t>Chứng chỉ đại học hoặc văn bằng về vi sinh hoặc khoa học Phòng xét nghiệm y học</t>
  </si>
  <si>
    <t>Nếu có, cấp sao của đánh giá SLIPTA mới nhất là bao nhiêu? Kiểm tra chứng chỉ.</t>
  </si>
  <si>
    <t>Định danh vi sinh vật</t>
  </si>
  <si>
    <t>Kháng sinh đồ</t>
  </si>
  <si>
    <t>Kỹ thuật vi sinh khác (như nhuộm Gram) không?</t>
  </si>
  <si>
    <t>CƠ SỞ HẠ TẦNG PXN</t>
  </si>
  <si>
    <t>Được tổ chức ngăn nắp, gọn gàng?</t>
  </si>
  <si>
    <t>TÍNH SẴN CÓ CỦA CÁC TRANG THIẾT BỊ CƠ BẢN</t>
  </si>
  <si>
    <t>Cho biết phòng thí nghiệm có các thiết bị CHỨC NĂNG sau đây không. Trong cột D (#), cho biết có bao nhiêu phần của thiết bị CHỨC NĂNG. Nếu phòng thí nghiệm chỉ có thiết bị mà không hoạt động, hãy chọn "No" và viết "non-functional" trong nhận xét. Đồng thời nêu rõ trong phần nhận xét nếu số lượng thiết bị đủ cho khối lượng thử nghiệm của phòng thí nghiệm.</t>
  </si>
  <si>
    <t>Các tiêu chuẩn QC của McFarland về độ đục, bao gồm 0,5, chưa hết hạn</t>
  </si>
  <si>
    <t>Đèn đốt Bunsen hoặc đèn đốt vi sinh</t>
  </si>
  <si>
    <t>Chất hút ẩm (để lưu trữ các đĩa và dải kháng sinh đã mở)</t>
  </si>
  <si>
    <t>Phòng thí nghiệm có chuẩn bị môi trường hoặc nước cất nào không? (ví dụ: thạch máu, thạch Mueller Hinton, chai cấy máu)</t>
  </si>
  <si>
    <t>Máy đo độ pH</t>
  </si>
  <si>
    <t>Cân</t>
  </si>
  <si>
    <t xml:space="preserve"> Thanh khuấy từ tản nhiệt (để trộn môi trường bột)</t>
  </si>
  <si>
    <t>Bể ổn nhiệt</t>
  </si>
  <si>
    <t>Tủ ấm/ủ, đo áp suất</t>
  </si>
  <si>
    <t>Tủ CO2</t>
  </si>
  <si>
    <t>Quan sát trên các tờ hồ sơ xem khoảng chấp nhận nhiệt độ tối thiểu / tối đa có  được xác định rõ ràng  cho các khu vực / thiết bị sau đây chưa và nhiệt độ có được kiểm tra và ghi lại hàng ngày không. Đánh dấu NA nếu thiết bị được đề cập không được sử dụng trong phòng thí nghiệm.</t>
  </si>
  <si>
    <t>QUẢN LÝ NỒI HẤP TIỆT TRÙNG</t>
  </si>
  <si>
    <t>Áp suất</t>
  </si>
  <si>
    <t>Hồ sơ có chứng minh rằng các chất chỉ thị hóa học (ví dụ, băng chỉ thị nhiệt) được sử dụng mỗi khi chạy nồi hấp tiệt trùng không? (Xem lại nhật ký để xác nhận)</t>
  </si>
  <si>
    <t>TÍNH SẴN CÓ VÀ BẢO DƯỠNG DỤNG CỤ PXN</t>
  </si>
  <si>
    <t>Hiện tại có hoạt động không?</t>
  </si>
  <si>
    <t>Hồ sơ bảo trì (nhà cung cấp) có không?</t>
  </si>
  <si>
    <t>Phòng thí nghiệm có thiết bị tự động cho định danh và KSĐ của vi khuẩn không? (ví dụ: Vitek, Microscan, Phoenix)</t>
  </si>
  <si>
    <t>Phòng thí nghiệm có thiết bị tự động để đọc đĩa khuếch tán không? (ví dụ: SIRSCAN, BIOMIC V3, ADAGIO, v.v.)</t>
  </si>
  <si>
    <t>thiết bị hiện tại có hoạt động không?</t>
  </si>
  <si>
    <t>Phòng thí nghiệm có thiết bị MALDI cho ID sinh vật không? (ví dụ: Bruker, Biomerieux)</t>
  </si>
  <si>
    <t>Trong 6 tháng qua, tình trạng hỏng thiết bị kéo dài có ảnh hưởng đến khả năng cung cấp các dịch vụ xét nghiệm vi khuẩn thông thường không?</t>
  </si>
  <si>
    <t>Trong trường hợp thiết bị bị hỏng kéo dài, có kế hoạch dự phòng để cung cấp dịch vụ xét nghiệm vi khuẩn học không bị gián đoạn không?</t>
  </si>
  <si>
    <t>KHO VÀ TỒN KHO</t>
  </si>
  <si>
    <t>Trong 6 tháng qua, phòng thí nghiệm / bệnh viện có hết dự trữ vật tư lấy mẫu không? (Ví dụ: chai cấy máu, cốc vô trùng, gạc vô trùng)</t>
  </si>
  <si>
    <t>Trong 6 tháng qua, phòng thí nghiệm có bị thiếu vật tư đối chứng hoặc chủng đối chứng không?</t>
  </si>
  <si>
    <t>Trong 6 tháng qua, phòng thí nghiệm có xảy ra tình trạng hết vật tư tiêu hao không? (Ví dụ, đĩa petri, ống, nước muối vô trùng, pipet, đầu pipet, vòng cấy nhựa, găng tay, giấy, gạc, chất khử trùng)</t>
  </si>
  <si>
    <t>Trong 6 tháng qua, phòng thí nghiệm có trải qua tình trạng cạn kiệt môi trường không? (Ví dụ: môi trường dạng bột, máu cừu, các chất phụ gia khác, môi trường dạng ống)</t>
  </si>
  <si>
    <t>Trong 6 tháng qua, phòng thí nghiệm có hết card/ khay ID hoặc AST cho các thiết bị tự động không?</t>
  </si>
  <si>
    <t>Trong 6 tháng qua, phòng thí nghiệm có hết các nguyên liệu quan trọng khác không?</t>
  </si>
  <si>
    <t>Trong 6 tháng qua, có bất kỳ lượng hàng nào hết đã làm gián đoạn khả năng cung cấp dịch vụ xét nghiệm vi khuẩn học thông thường của phòng thí nghiệm không?</t>
  </si>
  <si>
    <t>Trong trường hợp hết hàng, có kế hoạch dự phòng để cung cấp dịch vụ xét nghiệm vi khuẩn học không bị gián đoạn không?</t>
  </si>
  <si>
    <t>Tất cả các môi trường, thuốc thử và dụng cụ thử nghiệm hiện đang được sử dụng có trong hạn sử dụng do nhà sản xuất ấn định không? (Xác minh bằng cách lấy mẫu ngẫu nhiên)</t>
  </si>
  <si>
    <t>TRƯỜNG DỮ LIỆU KHÁNG SINH ĐỒ</t>
  </si>
  <si>
    <t>TRƯỜNG DỮ LIỆU NUÔI CẤY</t>
  </si>
  <si>
    <t>TRƯỜNG DỮ LIỆU BỆNH PHẨM</t>
  </si>
  <si>
    <t>TRƯỜNG DỮ LIỆU NHÂN KHẨU HỌC</t>
  </si>
  <si>
    <t>BÁO CÁO VÀ KẾT NỐI DỮ LIỆU</t>
  </si>
  <si>
    <t>5- CHUẨN BỊ MÔI TRƯỜNG VÀ KIỂM SOÁT CHẤT LƯỢNG</t>
  </si>
  <si>
    <t>Các SOP dành riêng cho MÔI TRƯỜNG có được áp dụng cho từng loại MÔI TRƯỜNG được hoàn nguyên trong nhà không?</t>
  </si>
  <si>
    <t>Có tất cả các hồ sơ chuẩn bị MÔI TRƯỜNG bao gồm những điều sau đây không?</t>
  </si>
  <si>
    <t>Tên MÔI TRƯỜNG</t>
  </si>
  <si>
    <t>CHUẨN BỊ MÔI TRƯỜNG CHUNG</t>
  </si>
  <si>
    <t>Tất cả MÔI TRƯỜNG đã chuẩn bị có được bảo quản ở 2-8 ° C cho đến khi sử dụng không?</t>
  </si>
  <si>
    <t>SOP CHUẨN BỊ MÔI TRƯỜNG</t>
  </si>
  <si>
    <t>MÔI TRƯỜNG MÔI TRƯỜNG có được chuẩn bị trong phòng sạch không?</t>
  </si>
  <si>
    <t>Nước khử ion (DI) hay nước cất có được sử dụng để chuẩn bị tất cả các MÔI TRƯỜNG MÔI TRƯỜNG không?</t>
  </si>
  <si>
    <t>QC MÔI TRƯỜNG</t>
  </si>
  <si>
    <t>MÃ BỆNH NHÂN VÀ MÃ BỆNH PHẨM</t>
  </si>
  <si>
    <t>MẪU CHỈ ĐỊNH XÉT NGHIỆM</t>
  </si>
  <si>
    <t>Xem lại bảng công việc của nuôi cấy đã hoàn thành gần đây. Các yếu tố sau có được ghi không?</t>
  </si>
  <si>
    <t>NHẬP DỮ LIỆU</t>
  </si>
  <si>
    <t>SỔ NUÔI CẤY</t>
  </si>
  <si>
    <t>Số lượng tế bào biểu mô trên một trường</t>
  </si>
  <si>
    <t>Số lượng PMN (WBCs) trên mỗi trường</t>
  </si>
  <si>
    <t>Số lượng tế bào vi khuẩn trên một trường</t>
  </si>
  <si>
    <t>CƠ BẢN</t>
  </si>
  <si>
    <t>ĐÀO TẠO / NĂNG LỰC NHÂN VIÊN</t>
  </si>
  <si>
    <t>XỬ LÝ SỰ CỐ, GIẢI QUYẾT VẤN ĐỀ VÀ PHÂN TÍCH NGUYÊN NHÂN</t>
  </si>
  <si>
    <t>NGOẠI KIỂM</t>
  </si>
  <si>
    <t>CHUẨN BỊ NƯỚC CẤT DISTILLED / DEIONIZED</t>
  </si>
  <si>
    <t>Đĩa có được cất trong túi để tránh mất nước không?</t>
  </si>
  <si>
    <t>Pseudomonas aeruginosa 27853 và đĩa gentamicin</t>
  </si>
  <si>
    <t>Enterococcus faecalis 29212 hoặc 33186 và đĩa trimethoprim-sulfamethoxazole</t>
  </si>
  <si>
    <t>Kiểm tra NA nếu phòng thí nghiệm không sử dụng MHB</t>
  </si>
  <si>
    <t>Nếu không, hãy trả lời N / A cho các câu hỏi còn lại</t>
  </si>
  <si>
    <t>Nước dùng cơ sở nào được sử dụng? (Nước dùng phải hỗ trợ sự phát triển của nhiều loài vi khuẩn)</t>
  </si>
  <si>
    <t>Natri polyanethole sulfonate (SPS) có được thêm vào không? (chất chống đông máu và chất ổn định tăng trưởng)</t>
  </si>
  <si>
    <t>Có bất kỳ chất thúc đẩy tăng trưởng nào được thêm vào không? (Chẳng hạn như: Gelatin, Chiết xuất men, Hemin (yếu tố X), NAD (yếu tố Y), Pyridoxine, Axit para-amino benzoic, Cysteine)</t>
  </si>
  <si>
    <t>Nếu có, vui lòng mô tả trong phần bình luận</t>
  </si>
  <si>
    <t>50mL nước dùng có được phân phối vào chai vô trùng cho bệnh nhân người lớn không? (Tỷ lệ máu: nước dùng 1: 5)</t>
  </si>
  <si>
    <t>25mL nước dùng có được phân phối vào chai vô trùng cho bệnh nhi không? (Tỷ lệ máu: nước dùng 1: 5)</t>
  </si>
  <si>
    <t>Các chai có được hấp tiệt trùng ở 121 trong 15 phút không?</t>
  </si>
  <si>
    <t>Hồ sơ QC cho các chai cấy máu có chỉ ra những điều sau:</t>
  </si>
  <si>
    <t>Kiểm tra trực quan được thực hiện và ghi lại</t>
  </si>
  <si>
    <t>Kiểm tra độ vô trùng bằng cách ủ một phần bottels chưa được cấy? (Tốt nhất là 5%)</t>
  </si>
  <si>
    <t>Khả năng hỗ trợ sự phát triển của Streptococcus pneumoniae</t>
  </si>
  <si>
    <t>Khả năng hỗ trợ sự phát triển của Haemophilus influenzae</t>
  </si>
  <si>
    <t>Gần ngày hết hạn, QC có lặp lại trên một vài chai để xác nhận độ ổn định lâu dài của nước dùng không?</t>
  </si>
  <si>
    <t>Các chai chưa sử dụng có được dán nhãn chính xác (tên, số lô, ngày sản xuất và ngày hết hạn) không?</t>
  </si>
  <si>
    <t>QC NHUỘM GRAM, NHÃN VÀ LƯU TRỮ HÓA CHẤT, SINH PHẨM</t>
  </si>
  <si>
    <t>QC CÁC PHƯƠNG PHÁP XÁC ĐỊNH TÍNH CHẤT SINH VẬT HÓA HỌC</t>
  </si>
  <si>
    <t>CHUẨN BỊ VÀ QC MÔI TRƯỜNG MULLER HINTON</t>
  </si>
  <si>
    <t>Chứng dương được sử dụng</t>
  </si>
  <si>
    <t>Chứng âm được sử dụng</t>
  </si>
  <si>
    <t>Nếu xét nghiệm huyết thanh không được thực hiện, chọn NA</t>
  </si>
  <si>
    <t>Huyết thanh Shigella</t>
  </si>
  <si>
    <t>Huyết thanh Salmonella</t>
  </si>
  <si>
    <t>QC KIT ĐỊNH DANH VÀ HỆ THỐNG ĐỊNH DANH TỰ ĐỘNG</t>
  </si>
  <si>
    <t>Chọn NA nếu phòng thí nghiệm không sử dụng bất kỳ bộ thử nghiệm nào cho ID sinh vật</t>
  </si>
  <si>
    <t>QC có được thực hiện trên mỗi số lô / lô hàng mới trước khi bộ dụng cụ được đưa vào sử dụng hay không, theo khuyến nghị của nhà sản xuất?</t>
  </si>
  <si>
    <t>QC có được thực hiện bằng cách sử dụng ATCC hoặc các chủng dẫn xuất ATCC không?</t>
  </si>
  <si>
    <t>1: Tất cả các chủng được khuyến nghị đều được sử dụng; 2: Một số chủng khuyến cáo được sử dụng; 3: Không có chủng tham chiếu nào được khuyến nghị được sử dụng; NA</t>
  </si>
  <si>
    <t>QC có được thực hiện trên mỗi số lô / lô hàng / khay thẻ ID mới trước khi chúng được đưa vào sử dụng không?</t>
  </si>
  <si>
    <t>CHỦNG THAM CHIẾU AST THƯỜNG QUY</t>
  </si>
  <si>
    <t>CHỦNG THAM CHIẾU AST ĐẶC BIỆT</t>
  </si>
  <si>
    <t>QUẢN LÝ BỆNH PHẨM</t>
  </si>
  <si>
    <t>TỪ CHỐI BỆNH PHẨM</t>
  </si>
  <si>
    <t>LẪY MẪU VÀ VẬN CHUYỂN MẪU NƯỚC TIỂU</t>
  </si>
  <si>
    <t>LẪY MẪU VÀ VẬN CHUYỂN BỆNH PHẨM PHÂN</t>
  </si>
  <si>
    <t>LẤY MẪU VÀ VẬN CHUYỂN BỆNH PHẨM MÁU</t>
  </si>
  <si>
    <t>QUY TRÌNH NUÔI CẤY MÁU</t>
  </si>
  <si>
    <t>NUÔI CẤY NƯỚC TIỂU</t>
  </si>
  <si>
    <t>NUÔI CẤY Salmonella và Shigella TRONG PHÂN</t>
  </si>
  <si>
    <t>8- LẪY MẪU, VẬN CHUYỂN &amp; QUẢN LÝ BỆNH PHẨM</t>
  </si>
  <si>
    <t>10- PHƯƠNG PHÁP ĐỊNH DANH VÀ SOP</t>
  </si>
  <si>
    <t>CÁC PHƯƠNG PHÁP ID THÔNG THƯỜNG - TÓM TẮT ĐIỂM SOP</t>
  </si>
  <si>
    <t>STREPTOCOCCUS PNEUMONIAE, PHƯƠNG PHÁP ID THÔNG THƯỜNG</t>
  </si>
  <si>
    <t>ENTEROBACTERIACEAE, PHƯƠNG PHÁP ID THÔNG THƯỜNG</t>
  </si>
  <si>
    <t>ĐỊNH TYP HUYẾT THANH SHIGELLA / SALMONELLA</t>
  </si>
  <si>
    <t>ACINETOBACTER SPP, PHƯƠNG PHÁP ID THÔNG THƯỜNG</t>
  </si>
  <si>
    <t>CÁC PHƯƠNG PHÁP ID DỰA TRÊN KIT</t>
  </si>
  <si>
    <t>11- KHÁNG SINH ĐỒ (AST) CƠ BẢN</t>
  </si>
  <si>
    <t>CHUẨN BỊ KHUẨN LẠC</t>
  </si>
  <si>
    <t>Ủ</t>
  </si>
  <si>
    <t>QUY TẮC PHIÊN GIẢI CHO STAPH AUREUS</t>
  </si>
  <si>
    <t>ĐIỄM GÃY CHO VI KHUẨN GRAM ÂM &amp; BETA-LACTAM</t>
  </si>
  <si>
    <t>QUY TẮC PHIÊN GIẢI CHO SALMONELLA</t>
  </si>
  <si>
    <t>13- PANEL KHÁNG SINH LÀM XÉT NGHIỆM AST, CHÍNH SÁCH &amp; PHÂN TÍCH</t>
  </si>
  <si>
    <t>KHÁNG SINH ĐỒ TÍCH LŨY</t>
  </si>
  <si>
    <t>PHỤ LỤC: AN TOÀN PXN</t>
  </si>
  <si>
    <t>THIẾT BỊ AN TOÀN SINH HỌC</t>
  </si>
  <si>
    <t>THIẾT BỊ BẢO HỘ CÁ NHÂN</t>
  </si>
  <si>
    <t>THỰC HIỆN AN TOÀN SINH HỌC</t>
  </si>
  <si>
    <t>TÀI LIỆU VÀ ĐÀO TẠO VỀ AN TOÀN SINH HỌC</t>
  </si>
  <si>
    <r>
      <t>&lt;</t>
    </r>
    <r>
      <rPr>
        <sz val="12"/>
        <color theme="1"/>
        <rFont val="Calibri"/>
        <family val="2"/>
        <scheme val="minor"/>
      </rPr>
      <t>0.06</t>
    </r>
  </si>
  <si>
    <r>
      <t>&gt;</t>
    </r>
    <r>
      <rPr>
        <sz val="12"/>
        <color theme="1"/>
        <rFont val="Calibri"/>
        <family val="2"/>
        <scheme val="minor"/>
      </rPr>
      <t>1</t>
    </r>
  </si>
  <si>
    <r>
      <t>&gt;</t>
    </r>
    <r>
      <rPr>
        <sz val="12"/>
        <color theme="1"/>
        <rFont val="Calibri"/>
        <family val="2"/>
        <scheme val="minor"/>
      </rPr>
      <t>31</t>
    </r>
  </si>
  <si>
    <r>
      <t>&lt;</t>
    </r>
    <r>
      <rPr>
        <sz val="12"/>
        <color theme="1"/>
        <rFont val="Calibri"/>
        <family val="2"/>
        <scheme val="minor"/>
      </rPr>
      <t>20</t>
    </r>
  </si>
  <si>
    <r>
      <t>&lt;</t>
    </r>
    <r>
      <rPr>
        <sz val="12"/>
        <color theme="1"/>
        <rFont val="Calibri"/>
        <family val="2"/>
        <scheme val="minor"/>
      </rPr>
      <t>0.12</t>
    </r>
  </si>
  <si>
    <r>
      <t>&gt;</t>
    </r>
    <r>
      <rPr>
        <sz val="12"/>
        <color theme="1"/>
        <rFont val="Calibri"/>
        <family val="2"/>
        <scheme val="minor"/>
      </rPr>
      <t>2</t>
    </r>
  </si>
  <si>
    <r>
      <t>&gt;</t>
    </r>
    <r>
      <rPr>
        <sz val="12"/>
        <color theme="1"/>
        <rFont val="Calibri"/>
        <family val="2"/>
        <scheme val="minor"/>
      </rPr>
      <t>24</t>
    </r>
  </si>
  <si>
    <r>
      <t>&lt;</t>
    </r>
    <r>
      <rPr>
        <sz val="12"/>
        <color theme="1"/>
        <rFont val="Calibri"/>
        <family val="2"/>
        <scheme val="minor"/>
      </rPr>
      <t>23</t>
    </r>
  </si>
  <si>
    <r>
      <t>&lt;</t>
    </r>
    <r>
      <rPr>
        <sz val="12"/>
        <color theme="1"/>
        <rFont val="Calibri"/>
        <family val="2"/>
        <scheme val="minor"/>
      </rPr>
      <t>4</t>
    </r>
  </si>
  <si>
    <r>
      <t>&gt;</t>
    </r>
    <r>
      <rPr>
        <sz val="12"/>
        <color theme="1"/>
        <rFont val="Calibri"/>
        <family val="2"/>
        <scheme val="minor"/>
      </rPr>
      <t>16</t>
    </r>
  </si>
  <si>
    <r>
      <t>&gt;</t>
    </r>
    <r>
      <rPr>
        <sz val="12"/>
        <color theme="1"/>
        <rFont val="Calibri"/>
        <family val="2"/>
        <scheme val="minor"/>
      </rPr>
      <t>21</t>
    </r>
  </si>
  <si>
    <r>
      <t>&lt;</t>
    </r>
    <r>
      <rPr>
        <sz val="12"/>
        <color theme="1"/>
        <rFont val="Calibri"/>
        <family val="2"/>
        <scheme val="minor"/>
      </rPr>
      <t>17</t>
    </r>
  </si>
  <si>
    <r>
      <t>&lt;</t>
    </r>
    <r>
      <rPr>
        <sz val="12"/>
        <color theme="1"/>
        <rFont val="Calibri"/>
        <family val="2"/>
        <scheme val="minor"/>
      </rPr>
      <t>1</t>
    </r>
  </si>
  <si>
    <r>
      <t>&gt;</t>
    </r>
    <r>
      <rPr>
        <sz val="12"/>
        <color theme="1"/>
        <rFont val="Calibri"/>
        <family val="2"/>
        <scheme val="minor"/>
      </rPr>
      <t>20</t>
    </r>
  </si>
  <si>
    <r>
      <t>&gt;</t>
    </r>
    <r>
      <rPr>
        <sz val="12"/>
        <color theme="1"/>
        <rFont val="Calibri"/>
        <family val="2"/>
        <scheme val="minor"/>
      </rPr>
      <t>4</t>
    </r>
  </si>
  <si>
    <r>
      <t>&gt;</t>
    </r>
    <r>
      <rPr>
        <sz val="12"/>
        <color theme="1"/>
        <rFont val="Calibri"/>
        <family val="2"/>
        <scheme val="minor"/>
      </rPr>
      <t>26</t>
    </r>
  </si>
  <si>
    <r>
      <t>&lt;</t>
    </r>
    <r>
      <rPr>
        <sz val="12"/>
        <color theme="1"/>
        <rFont val="Calibri"/>
        <family val="2"/>
        <scheme val="minor"/>
      </rPr>
      <t>22</t>
    </r>
  </si>
  <si>
    <r>
      <t>&gt;</t>
    </r>
    <r>
      <rPr>
        <sz val="12"/>
        <color theme="1"/>
        <rFont val="Calibri"/>
        <family val="2"/>
        <scheme val="minor"/>
      </rPr>
      <t>23</t>
    </r>
  </si>
  <si>
    <r>
      <t>&lt;</t>
    </r>
    <r>
      <rPr>
        <sz val="12"/>
        <color theme="1"/>
        <rFont val="Calibri"/>
        <family val="2"/>
        <scheme val="minor"/>
      </rPr>
      <t>19</t>
    </r>
  </si>
  <si>
    <r>
      <t>&gt;</t>
    </r>
    <r>
      <rPr>
        <sz val="12"/>
        <color theme="1"/>
        <rFont val="Calibri"/>
        <family val="2"/>
        <scheme val="minor"/>
      </rPr>
      <t>25</t>
    </r>
  </si>
  <si>
    <r>
      <t>&gt;</t>
    </r>
    <r>
      <rPr>
        <sz val="12"/>
        <color theme="1"/>
        <rFont val="Calibri"/>
        <family val="2"/>
        <scheme val="minor"/>
      </rPr>
      <t>22</t>
    </r>
  </si>
  <si>
    <r>
      <t>&lt;</t>
    </r>
    <r>
      <rPr>
        <sz val="12"/>
        <color theme="1"/>
        <rFont val="Calibri"/>
        <family val="2"/>
        <scheme val="minor"/>
      </rPr>
      <t>2</t>
    </r>
  </si>
  <si>
    <r>
      <t>&lt;</t>
    </r>
    <r>
      <rPr>
        <sz val="12"/>
        <color theme="1"/>
        <rFont val="Calibri"/>
        <family val="2"/>
        <scheme val="minor"/>
      </rPr>
      <t>18</t>
    </r>
  </si>
  <si>
    <r>
      <t>&gt;</t>
    </r>
    <r>
      <rPr>
        <sz val="12"/>
        <color theme="1"/>
        <rFont val="Calibri"/>
        <family val="2"/>
        <scheme val="minor"/>
      </rPr>
      <t>27</t>
    </r>
  </si>
  <si>
    <r>
      <t>&lt;</t>
    </r>
    <r>
      <rPr>
        <sz val="12"/>
        <color theme="1"/>
        <rFont val="Calibri"/>
        <family val="2"/>
        <scheme val="minor"/>
      </rPr>
      <t>0.5</t>
    </r>
  </si>
  <si>
    <r>
      <t>&gt;</t>
    </r>
    <r>
      <rPr>
        <sz val="12"/>
        <color theme="1"/>
        <rFont val="Calibri"/>
        <family val="2"/>
        <scheme val="minor"/>
      </rPr>
      <t>8</t>
    </r>
  </si>
  <si>
    <r>
      <t>&gt;</t>
    </r>
    <r>
      <rPr>
        <sz val="12"/>
        <color theme="1"/>
        <rFont val="Calibri"/>
        <family val="2"/>
        <scheme val="minor"/>
      </rPr>
      <t>18</t>
    </r>
  </si>
  <si>
    <r>
      <t>&lt;</t>
    </r>
    <r>
      <rPr>
        <sz val="12"/>
        <color theme="1"/>
        <rFont val="Calibri"/>
        <family val="2"/>
        <scheme val="minor"/>
      </rPr>
      <t>14</t>
    </r>
  </si>
  <si>
    <r>
      <t>&lt;</t>
    </r>
    <r>
      <rPr>
        <sz val="12"/>
        <color theme="1"/>
        <rFont val="Calibri"/>
        <family val="2"/>
        <scheme val="minor"/>
      </rPr>
      <t>8</t>
    </r>
  </si>
  <si>
    <r>
      <t>&gt;</t>
    </r>
    <r>
      <rPr>
        <sz val="12"/>
        <color theme="1"/>
        <rFont val="Calibri"/>
        <family val="2"/>
        <scheme val="minor"/>
      </rPr>
      <t>32</t>
    </r>
  </si>
  <si>
    <r>
      <t>&lt;</t>
    </r>
    <r>
      <rPr>
        <sz val="12"/>
        <color theme="1"/>
        <rFont val="Calibri"/>
        <family val="2"/>
        <scheme val="minor"/>
      </rPr>
      <t>15</t>
    </r>
  </si>
  <si>
    <r>
      <t>&lt;</t>
    </r>
    <r>
      <rPr>
        <sz val="12"/>
        <color theme="1"/>
        <rFont val="Calibri"/>
        <family val="2"/>
        <scheme val="minor"/>
      </rPr>
      <t>16</t>
    </r>
  </si>
  <si>
    <r>
      <t>&gt;</t>
    </r>
    <r>
      <rPr>
        <sz val="12"/>
        <color theme="1"/>
        <rFont val="Calibri"/>
        <family val="2"/>
        <scheme val="minor"/>
      </rPr>
      <t>128</t>
    </r>
  </si>
  <si>
    <r>
      <t>&gt;</t>
    </r>
    <r>
      <rPr>
        <sz val="12"/>
        <color theme="1"/>
        <rFont val="Calibri"/>
        <family val="2"/>
        <scheme val="minor"/>
      </rPr>
      <t>19</t>
    </r>
  </si>
  <si>
    <t>1- CƠ SỞ HẠ TẦNG</t>
  </si>
  <si>
    <t>THÔNG TIN CHUNG PXN</t>
  </si>
  <si>
    <t>Chức vụ/ Vị trí</t>
  </si>
  <si>
    <t>CÁC PHƯƠNG PHÁP AST / AMR VÀ KHỐI LƯỢNG CÔNG VIỆC</t>
  </si>
  <si>
    <t>TẬP HUẤN / ĐÀO TẠO NHÂN VIÊN LAO ĐỘNG</t>
  </si>
  <si>
    <t>CHỨNG CHỈ/ CHỨNG NHẬN</t>
  </si>
  <si>
    <t>NUÔI CẤY VÀ KHỐI LƯỢNG CÔNG VIỆC</t>
  </si>
  <si>
    <r>
      <t xml:space="preserve">Does the lab add calcium or magnesium cations to dMHA? </t>
    </r>
    <r>
      <rPr>
        <sz val="10"/>
        <color rgb="FFFF0000"/>
        <rFont val="Calibri"/>
        <family val="2"/>
        <scheme val="minor"/>
      </rPr>
      <t>PXN có bổ sung cation canxi hoặc magie vào thạch dMHA không?</t>
    </r>
  </si>
  <si>
    <r>
      <t xml:space="preserve">Immediately after autoclaving, is agar allowed to cool in a 45° - 50°C water bath? </t>
    </r>
    <r>
      <rPr>
        <sz val="10"/>
        <color rgb="FFFF0000"/>
        <rFont val="Calibri"/>
        <family val="2"/>
        <scheme val="minor"/>
      </rPr>
      <t>Ngay sau khi autoclave, thạch có được làm nguội trong bồn nước ở nhiệt độ 45° - 50°C không?</t>
    </r>
  </si>
  <si>
    <r>
      <t xml:space="preserve">Do plates have a uniform depth of approximately 4mm? Verify by examining a recent batch. </t>
    </r>
    <r>
      <rPr>
        <sz val="10"/>
        <color rgb="FFFF0000"/>
        <rFont val="Calibri"/>
        <family val="2"/>
        <scheme val="minor"/>
      </rPr>
      <t>Các đĩa thạch có độ dày giống nhau và bằng khoảng 4mm không? Xác nhận bằng cách kiểm tra một mẻ gần đây.</t>
    </r>
  </si>
  <si>
    <r>
      <t xml:space="preserve">Do records demonstrate that pH is 7.2 – 7.4 for each batch? </t>
    </r>
    <r>
      <rPr>
        <sz val="10"/>
        <color rgb="FFFF0000"/>
        <rFont val="Calibri"/>
        <family val="2"/>
        <scheme val="minor"/>
      </rPr>
      <t>Hồ sơ có thể hiện pH ở mức 7.2-7.4 cho mỗi mẻ không?</t>
    </r>
  </si>
  <si>
    <r>
      <t xml:space="preserve">Do records indicate that sterility is checked for each batch? (By incubating a portion of un-inoculated plates, ideally 5%) </t>
    </r>
    <r>
      <rPr>
        <sz val="10"/>
        <color rgb="FFFF0000"/>
        <rFont val="Calibri"/>
        <family val="2"/>
        <scheme val="minor"/>
      </rPr>
      <t>Hồ sơ có cho thấy sự vô khuẩn được kiểm tra với mỗi mẻ không? (Bằng cách ủ một phần các thạch chưa được nuôi cấy, lý tưởng là 5%)</t>
    </r>
  </si>
  <si>
    <r>
      <t xml:space="preserve">Are plates are stored at 2-8°C until use? </t>
    </r>
    <r>
      <rPr>
        <sz val="10"/>
        <color rgb="FFFF0000"/>
        <rFont val="Calibri"/>
        <family val="2"/>
        <scheme val="minor"/>
      </rPr>
      <t>Các đĩa thạch có được bảo quản ở nhiệt độ 2-8°C đến khi sử dụng không?</t>
    </r>
  </si>
  <si>
    <r>
      <t xml:space="preserve">Are plates are stored inside bags/sleeves to avoid dehydration? </t>
    </r>
    <r>
      <rPr>
        <sz val="10"/>
        <color rgb="FFFF0000"/>
        <rFont val="Calibri"/>
        <family val="2"/>
        <scheme val="minor"/>
      </rPr>
      <t>Các đĩa thạch có được bảo quản trong các túi hoặc ống bọc ngoài để tránh mất nước không?</t>
    </r>
  </si>
  <si>
    <r>
      <t xml:space="preserve">Do QC records indicate that each batch of Mueller Hinton agar is checked for its ability to produce expected zone sizes using the following ATCC reference strains and antibiotics? </t>
    </r>
    <r>
      <rPr>
        <sz val="10"/>
        <color rgb="FFFF0000"/>
        <rFont val="Calibri"/>
        <family val="2"/>
        <scheme val="minor"/>
      </rPr>
      <t>Hồ sơ QC có thể hiện rằng mỗi mẻ thạch Muller Hinton đều được kiểm tra khả năng thể hiện đường kính vòng vô khuẩn đúng với mong đợi đối với các chủng chuẩn ATCC và kháng sinh đề nghị không?</t>
    </r>
  </si>
  <si>
    <t>Pseudomonas aeruginosa 27853 và đĩa kháng sinh gentamicin</t>
  </si>
  <si>
    <t>Enterococcus faecalis 29212 hoặc 33186 và đĩa kháng sinh trimethoprim-sulfamethoxazole</t>
  </si>
  <si>
    <r>
      <t xml:space="preserve">Do QC records indicate that each batch of Mueller Hinton Blood agar is checked for its ability to produce expected zone sizes using Strep pneumoniae ATCC 49619 (or equivalent)? </t>
    </r>
    <r>
      <rPr>
        <sz val="10"/>
        <color rgb="FFFF0000"/>
        <rFont val="Calibri"/>
        <family val="2"/>
        <scheme val="minor"/>
      </rPr>
      <t>Hồ sơ QC có thể hiện được rằng mỗi mẻ Mueller Hinton máu được kiểm tra đường kính vòng vô khuẩn với chủng Strep pneumonia ATCC 49619 (hoặc tương đương) không?</t>
    </r>
  </si>
  <si>
    <r>
      <t xml:space="preserve">Check NA if the lab does not use MHB </t>
    </r>
    <r>
      <rPr>
        <sz val="10"/>
        <color rgb="FFFF0000"/>
        <rFont val="Calibri"/>
        <family val="2"/>
        <scheme val="minor"/>
      </rPr>
      <t>Kiểm tra NA nếu PXN không dùng MH máu</t>
    </r>
  </si>
  <si>
    <r>
      <t xml:space="preserve">BLOOD CULTURE BOTTLES PREPARATION AND QC </t>
    </r>
    <r>
      <rPr>
        <sz val="10"/>
        <color rgb="FFFF0000"/>
        <rFont val="Calibri"/>
        <family val="2"/>
        <scheme val="minor"/>
      </rPr>
      <t>Chuẩn bị chai cấy máu và QC</t>
    </r>
  </si>
  <si>
    <r>
      <t xml:space="preserve">Does the lab prepare blood culture bottles in-house? </t>
    </r>
    <r>
      <rPr>
        <sz val="10"/>
        <color rgb="FFFF0000"/>
        <rFont val="Calibri"/>
        <family val="2"/>
        <scheme val="minor"/>
      </rPr>
      <t>Phòng xét nghiệm có tự chuẩn bị chai cấy máu không?</t>
    </r>
  </si>
  <si>
    <r>
      <t xml:space="preserve">If no, answer N/A to remaining questions </t>
    </r>
    <r>
      <rPr>
        <sz val="10"/>
        <color rgb="FFFF0000"/>
        <rFont val="Calibri"/>
        <family val="2"/>
        <scheme val="minor"/>
      </rPr>
      <t>Nếu không, trả lời N/A cho các câu hỏi còn lại</t>
    </r>
  </si>
  <si>
    <r>
      <t xml:space="preserve">Which base broth is used? (Broth must support growth of a wide range of bacterial species) </t>
    </r>
    <r>
      <rPr>
        <sz val="10"/>
        <color rgb="FFFF0000"/>
        <rFont val="Calibri"/>
        <family val="2"/>
        <scheme val="minor"/>
      </rPr>
      <t>Canh thang nền được sử dụng là gì? (Canh thang này phải giúp tăng sinh được nhiều loại vi khuẩn)</t>
    </r>
  </si>
  <si>
    <r>
      <t xml:space="preserve">Is sodium polyanethole sulfonate (SPS) added? (an anticoagulant and growth stabilizer) </t>
    </r>
    <r>
      <rPr>
        <sz val="10"/>
        <color rgb="FFFF0000"/>
        <rFont val="Calibri"/>
        <family val="2"/>
        <scheme val="minor"/>
      </rPr>
      <t>Sodium polyanethole sulfonate (SPS) có được bổ sung không? (chất chống đông và ổn định sự tăng sinh của vi khuẩn)</t>
    </r>
  </si>
  <si>
    <r>
      <t xml:space="preserve">Are any growth-promoters added? (Such as: Gelatin, Yeast Extract, Hemin (X-factor), NAD (Y-factor), Pyridoxine, Para-amino benzoic acid, Cysteine) </t>
    </r>
    <r>
      <rPr>
        <sz val="10"/>
        <color rgb="FFFF0000"/>
        <rFont val="Calibri"/>
        <family val="2"/>
        <scheme val="minor"/>
      </rPr>
      <t>Các chất khởi động quá trình phát triển của vi khuẩn có được bổ sung không? (Ví dụ như: Gelatin, Yeast Extract, Hemin (X-factor), NAD (Y-factor), Pyridoxine, Para-amino benzoic acid, Cysteine)</t>
    </r>
  </si>
  <si>
    <r>
      <t xml:space="preserve">If yes, please describe in comments </t>
    </r>
    <r>
      <rPr>
        <sz val="10"/>
        <color rgb="FFFF0000"/>
        <rFont val="Calibri"/>
        <family val="2"/>
        <scheme val="minor"/>
      </rPr>
      <t>Nếu có, hãy mô tả trong phần bình luận</t>
    </r>
  </si>
  <si>
    <r>
      <t xml:space="preserve">Are resins or charcoal added? (to bind antimicrobials present in the patient's blood) </t>
    </r>
    <r>
      <rPr>
        <sz val="10"/>
        <color rgb="FFFF0000"/>
        <rFont val="Calibri"/>
        <family val="2"/>
        <scheme val="minor"/>
      </rPr>
      <t>Resin hoặc thanh hoạt tính có được bổ sung không? (để gắn với kháng sinh hiện diện trong máu bệnh nhân)</t>
    </r>
  </si>
  <si>
    <r>
      <t xml:space="preserve">If yes, please descrube in comments </t>
    </r>
    <r>
      <rPr>
        <sz val="10"/>
        <color rgb="FFFF0000"/>
        <rFont val="Calibri"/>
        <family val="2"/>
        <scheme val="minor"/>
      </rPr>
      <t>Nếu có, hãy mô tả trong phần bình luận</t>
    </r>
  </si>
  <si>
    <r>
      <t xml:space="preserve">Is 50mL of broth dispensed into sterile bottles for adult patients? (1:5 blood:broth ratio) </t>
    </r>
    <r>
      <rPr>
        <sz val="10"/>
        <color rgb="FFFF0000"/>
        <rFont val="Calibri"/>
        <family val="2"/>
        <scheme val="minor"/>
      </rPr>
      <t>50ml canh thang có được bơm vào chai vô khuẩn đối với bệnh nhân là người lớn không? (tỉ lệ máu:canh thang là 1:5)</t>
    </r>
  </si>
  <si>
    <r>
      <t xml:space="preserve">Is 25mL of broth dispensed into sterile bottles for pediatric patients? (1:5 blood:broth ratio) </t>
    </r>
    <r>
      <rPr>
        <sz val="10"/>
        <color rgb="FFFF0000"/>
        <rFont val="Calibri"/>
        <family val="2"/>
        <scheme val="minor"/>
      </rPr>
      <t>25ml canh thang có được bơm vào chai vô khuẩn đối với bệnh nhân là trẻ em không? (tỉ lệ máu:canh thang là 1:5)</t>
    </r>
  </si>
  <si>
    <t>Are the bottles autoclaved at 121 for 15 min? Các chai này có được autoclave ở nhiệt độ 121C trong vòng 15 phút không?</t>
  </si>
  <si>
    <r>
      <t xml:space="preserve">Do QC records for blood culture bottles indicate the following: </t>
    </r>
    <r>
      <rPr>
        <sz val="10"/>
        <color rgb="FFFF0000"/>
        <rFont val="Calibri"/>
        <family val="2"/>
        <scheme val="minor"/>
      </rPr>
      <t>Hồ sơ QC đối với các chai cấy máu có thể hiện những điều sau:</t>
    </r>
  </si>
  <si>
    <r>
      <t xml:space="preserve">Visual inspection performed and documented </t>
    </r>
    <r>
      <rPr>
        <sz val="10"/>
        <color rgb="FFFF0000"/>
        <rFont val="Calibri"/>
        <family val="2"/>
        <scheme val="minor"/>
      </rPr>
      <t>Quan sát bằng mắt thường được thực hiện và ghi nhận</t>
    </r>
  </si>
  <si>
    <r>
      <t xml:space="preserve">Checked for sterility by incubating a portion of uninoculated bottels? (Ideally 5%) </t>
    </r>
    <r>
      <rPr>
        <sz val="10"/>
        <color rgb="FFFF0000"/>
        <rFont val="Calibri"/>
        <family val="2"/>
        <scheme val="minor"/>
      </rPr>
      <t>Kiểm tra sự vô khuẩn bằng cách ủ một phần các chai chưa nuôi cấy? (lý tưởng là 5%)</t>
    </r>
  </si>
  <si>
    <r>
      <t xml:space="preserve">Ability to support growth of Streptococcus pneumoniae </t>
    </r>
    <r>
      <rPr>
        <sz val="10"/>
        <color rgb="FFFF0000"/>
        <rFont val="Calibri"/>
        <family val="2"/>
        <scheme val="minor"/>
      </rPr>
      <t>Khả năng hỗ trợ sự tăng sinh của Streptococcus pneumoniae</t>
    </r>
  </si>
  <si>
    <r>
      <t xml:space="preserve">Ability to support growth of Haemophilus influenzae </t>
    </r>
    <r>
      <rPr>
        <sz val="10"/>
        <color rgb="FFFF0000"/>
        <rFont val="Calibri"/>
        <family val="2"/>
        <scheme val="minor"/>
      </rPr>
      <t>Khả năng hỗ trợ sự tăng sinh của Haemophilus influenzae</t>
    </r>
  </si>
  <si>
    <r>
      <t xml:space="preserve">Near the expiration date, is QC repeated on a few of the bottles to confirm the long term stability of the broth? </t>
    </r>
    <r>
      <rPr>
        <sz val="10"/>
        <color rgb="FFFF0000"/>
        <rFont val="Calibri"/>
        <family val="2"/>
        <scheme val="minor"/>
      </rPr>
      <t>Gần đến ngày hết hạn, QC có được lặp lại để khẳng định sự ổn định kéo dài của canh thang không?</t>
    </r>
  </si>
  <si>
    <r>
      <t xml:space="preserve">Are unused bottles labeled correctly (name, batch #, production date and expiration date)? </t>
    </r>
    <r>
      <rPr>
        <sz val="10"/>
        <color rgb="FFFF0000"/>
        <rFont val="Calibri"/>
        <family val="2"/>
        <scheme val="minor"/>
      </rPr>
      <t>Những chai chưa sử dụng có được dán nhãn đúng không? (tên, số mẻ, ngày sản xuất và hạn sử dụng)</t>
    </r>
  </si>
  <si>
    <r>
      <t xml:space="preserve">6- QUALITY CONTROL - ID METHODS </t>
    </r>
    <r>
      <rPr>
        <sz val="10"/>
        <color rgb="FFFF0000"/>
        <rFont val="Calibri"/>
        <family val="2"/>
        <scheme val="minor"/>
      </rPr>
      <t>QC các phương pháp định danh</t>
    </r>
  </si>
  <si>
    <r>
      <t xml:space="preserve">GRAM STAIN QC and REAGENT LABELING AND STORAGE </t>
    </r>
    <r>
      <rPr>
        <sz val="10"/>
        <color rgb="FFFF0000"/>
        <rFont val="Calibri"/>
        <family val="2"/>
        <scheme val="minor"/>
      </rPr>
      <t>QC nhuộm gram và bảo quản, ghi nhãn thuốc thử</t>
    </r>
  </si>
  <si>
    <t xml:space="preserve">1: Yes - 2: Partial - 3: No </t>
  </si>
  <si>
    <r>
      <t xml:space="preserve">Is QC performed and results recorded on each new preparation or lot number of gram stain reagents? </t>
    </r>
    <r>
      <rPr>
        <sz val="10"/>
        <color rgb="FFFF0000"/>
        <rFont val="Calibri"/>
        <family val="2"/>
        <scheme val="minor"/>
      </rPr>
      <t>QC có được thực hiện và ghi nhận kết quả cho mỗi lần chuẩn bị hoặc mỗi lot thuốc nhuộm gram mới không?</t>
    </r>
  </si>
  <si>
    <t xml:space="preserve">Are plates poured on a level surface? </t>
  </si>
  <si>
    <t>Khả năng hỗ trợ sự tăng sinh của Streptococcus pneumoniae</t>
  </si>
  <si>
    <t>QC nhuộm gram có được thực hiện trên cả chứng dương và chứng âm không?</t>
  </si>
  <si>
    <t>Ngày mở nắp</t>
  </si>
  <si>
    <t>QC từng phương pháp sinh hóa riêng biệt</t>
  </si>
  <si>
    <r>
      <t xml:space="preserve">It does NOT apply to the biochemical reagent wells incorporated into </t>
    </r>
    <r>
      <rPr>
        <sz val="10"/>
        <color rgb="FFFF0000"/>
        <rFont val="Calibri"/>
        <family val="2"/>
        <scheme val="minor"/>
      </rPr>
      <t>pre-defined</t>
    </r>
    <r>
      <rPr>
        <sz val="10"/>
        <color theme="1"/>
        <rFont val="Calibri"/>
        <family val="2"/>
        <scheme val="minor"/>
      </rPr>
      <t xml:space="preserve"> identification systems,</t>
    </r>
  </si>
  <si>
    <t>Không áp dụng đối với các giếng thuốc thử sinh hóa chứa trong các hệ thống định danh đã được chuẩn bị trước</t>
  </si>
  <si>
    <t>Hồ sơ QC có thể hiện các vấn đề sau không? Nếu không sử dụng thuốc thử, chọn NA</t>
  </si>
  <si>
    <t>Có sử dụng chứng dương</t>
  </si>
  <si>
    <t>Có sử dụng chứng âm</t>
  </si>
  <si>
    <t>QC được thực hiện với chủng ATCC hoặc chủng cấy truyền từ chủng ATCC</t>
  </si>
  <si>
    <t>Thạch sinh màu cho tụ cầu</t>
  </si>
  <si>
    <t>Đĩa optochin (P)</t>
  </si>
  <si>
    <t>Hòa tan dịch mật (deoxycholate)</t>
  </si>
  <si>
    <t>Huyết tương coagulase</t>
  </si>
  <si>
    <t>Ngưng kết latex xác định tụ cầu</t>
  </si>
  <si>
    <t>Ngưng kết latex xác định phế cầu</t>
  </si>
  <si>
    <t>Thạch Triple Sugar Iron hoặc thạch Kligler's Iron</t>
  </si>
  <si>
    <t>Sự di động</t>
  </si>
  <si>
    <t>Thạch Lysine Iron (LIA) hoặc Lysine decarboxylase (LDC)</t>
  </si>
  <si>
    <t xml:space="preserve">Thử nghiêm oxi hóa-lên men (OF) đường Glucose hoặc Dextrose </t>
  </si>
  <si>
    <t>Sự khử nitrate</t>
  </si>
  <si>
    <t>Tính đề kháng chloramphenicol (đĩa kháng sinh)</t>
  </si>
  <si>
    <t>Mọc ở 42°C</t>
  </si>
  <si>
    <t>Tiêu chuẩn: CAP MIC.21624 Các chứng dương và âm phải được kiểm tra và ghi nhận đối với tất cả các quy trình thử nghiệm phân biệt vi khuẩn. Các mẫu chứng phải được thực hiện và ghi nhận ở những khoảng thời gian chuyên biệt liệt kê cho thử nghiệm đó.</t>
  </si>
  <si>
    <t>Xác nhận những lĩnh vực nào sau đây của QC thuốc thử huyết thanh Salmonella và/hoặc Shigella được thực hiện.</t>
  </si>
  <si>
    <t>Nếu thử nghiệm huyết thanh không được thực hiện, chọn NA</t>
  </si>
  <si>
    <t xml:space="preserve">Định nhóm huyết thanh Shigella </t>
  </si>
  <si>
    <t xml:space="preserve">Định nhóm huyết thanh Salmonella </t>
  </si>
  <si>
    <t>QC các bộ kit định danh thương mại và các hệ thống định danh tự động</t>
  </si>
  <si>
    <t>Nhận xét hồ sơ QC các bộ kit định danh thương mại (VD: API, Lioifilchem, RapID)</t>
  </si>
  <si>
    <t>Chọn NA nếu PXN không dùng các bộ kit thương mại cho việc định danh vi sinh vật</t>
  </si>
  <si>
    <t>Dựa trên hướng dẫn của nhà sản xuất, tất cả các chủng ATCC được khuyến nghị có được sử dụng cho các bộ kit định danh?</t>
  </si>
  <si>
    <t>1: Tất cả các chủng khuyến nghị đều được sử dụng; 2: Một vài chủng khuyến nghị được sử dụng; 3: Không chủng khuyến nghị nào được sử dụng; NA</t>
  </si>
  <si>
    <t>Nhận xét hồ sơ QC các khay/thẻ định danh được dùng trong các hệ thống định danh tự động (VD: Vitek, Phoenix, Microscan,…) Chọn NA nếu PXN không sử dụng hệ thống tự động để định danh vi sinh vật.</t>
  </si>
  <si>
    <t>Qc có được thực hiện đối với mỗi số lot mới/đợt nhập hàng mới đối với các khay/thẻ định danh trước khi được đưa vào sử dụng?</t>
  </si>
  <si>
    <t>QC có được thực hiện với chủng ATCC hoặc chủng cấy truyền từ chủng ATCC?</t>
  </si>
  <si>
    <t>Dựa trên hướng dẫn của nhà sản xuất, tất cả các chủng ATCC được khuyến nghị có được sử dụng cho các khay/thẻ định danh?</t>
  </si>
  <si>
    <t>7- QC các phương pháp thực hiện kháng sinh đồ</t>
  </si>
  <si>
    <r>
      <t>Does the lab have the following ATCC reference strains in stock? (</t>
    </r>
    <r>
      <rPr>
        <sz val="10"/>
        <color rgb="FFFF0000"/>
        <rFont val="Calibri"/>
        <family val="2"/>
        <scheme val="minor"/>
      </rPr>
      <t>CIP equivalents</t>
    </r>
    <r>
      <rPr>
        <sz val="10"/>
        <color theme="1"/>
        <rFont val="Calibri"/>
        <family val="2"/>
        <scheme val="minor"/>
      </rPr>
      <t xml:space="preserve"> are also shown)</t>
    </r>
  </si>
  <si>
    <t>Staph aureus ATCC 25923/CIP 76.25 (Nếu tiêu chuẩn CLSI được sử dụng)</t>
  </si>
  <si>
    <t>Staph aureus ATCC 29213/CIP 103429 (Nếu tiêu chuẩn EUCAST được sử dụng)</t>
  </si>
  <si>
    <t>Enterococcus faecalis ATCC 29212/CIP 103214 (để đánh giá sự phù hợp của thạch MH với thử nghiệm trimethoprim-sulfonamide)</t>
  </si>
  <si>
    <t>Các đĩa thạch có độ sâu đồng đều khoảng 4mm không? Xác minh bằng cách kiểm tra một lô gần đây.</t>
  </si>
  <si>
    <t>Các đĩa thạch có được bảo quản ở 2-8 ° C cho đến khi sử dụng không?</t>
  </si>
  <si>
    <t>Đĩa thạch có được cất trong túi để tránh mất nước không?</t>
  </si>
  <si>
    <t>Hồ sơ QC có chỉ ra rằng mỗi lô thạch Mueller Hinton được kiểm tra khả năng tạo ra kích thước vòng vô khuẩn mong đợi bằng cách sử dụng các chủng và kháng sinh tham chiếu ATCC sau đây không?</t>
  </si>
  <si>
    <t>Hồ sơ QC có chỉ ra rằng mỗi lô thạch Mueller Hinton Blood được kiểm tra khả năng tạo ra kích thước vòng vô khuẩn mong đợi bằng cách sử dụng Strep pneumoniae ATCC 49619 (hoặc tương đương) không?</t>
  </si>
  <si>
    <t>Check (chọn) NA nếu phòng thí nghiệm không sử dụng MHB</t>
  </si>
  <si>
    <t>Chuẩn bị và QC chai cấy máu</t>
  </si>
  <si>
    <t>Phòng thí nghiệm có tự chuẩn bị các chai cấy máu không?</t>
  </si>
  <si>
    <t>Canh thang nền nào được sử dụng? (Canh thang này phải giúp tăng sinh được nhiều loại vi khuẩn)</t>
  </si>
  <si>
    <t>Natri polyanethole sulfonate (SPS) có được thêm vào không? (chất chống đông máu và ổn định sự tăng sinh vi sinh vật)</t>
  </si>
  <si>
    <t>Có bất kỳ chất thúc đẩy sự tăng sinh nào được thêm vào không? (Chẳng hạn như: Gelatin, Yeast Extract, Hemin (yếu tố X), NAD (yếu tố Y), Pyridoxine, Axit para-amino benzoic, Cysteine)</t>
  </si>
  <si>
    <t>Resin hoặc than hoạt tính có được thêm vào? (để liên kết các chất kháng khuẩn có trong máu của bệnh nhân)</t>
  </si>
  <si>
    <t>50mL canh thang có được bơm vào chai vô trùng cho bệnh nhân người lớn không? (Tỷ lệ máu: canh thang là 1: 5)</t>
  </si>
  <si>
    <t>25mL canh thang có được bơm vào chai vô trùng cho bệnh nhi không? (Tỷ lệ máu: canh thang là 1: 5)</t>
  </si>
  <si>
    <t>Kiểm tra trực quan được thực hiện và ghi nhận</t>
  </si>
  <si>
    <t>Kiểm tra độ vô trùng bằng cách ủ một phần các chai chưa được cấy? (Lý tưởng là 5%)</t>
  </si>
  <si>
    <t>Gần ngày hết hạn, QC có được lặp lại trên một vài chai để xác nhận độ ổn định lâu dài của canh thang không?</t>
  </si>
  <si>
    <t>Những chai chưa sử dụng có được dán nhãn chính xác (tên, số lô, ngày sản xuất và ngày hết hạn) không?</t>
  </si>
  <si>
    <t>QC CÁC PHƯƠNG PHÁP ĐỊNH DANH</t>
  </si>
  <si>
    <t>QC có được thực hiện và kết quả được ghi lại trên mỗi lần chuẩn bị hoặc lô thuốc thử nhuộm gram mới không?</t>
  </si>
  <si>
    <t>Tiêu chuẩn: CAP MIC.21540, MIC.21624 Tất cả các quy trình nhuộm (nhuộm gram, các phương pháp nhuộm đặc biệt và nhuộm huỳnh quang) phải được kiểm tra và ghi lại kết quả cho mỗi đợt nhuộm mới.</t>
  </si>
  <si>
    <t>Các tuýp môi trường, thuốc thử và bộ dụng cụ có được bảo quản ở nhiệt độ do nhà sản xuất chỉ định không?</t>
  </si>
  <si>
    <t>Ghi chú: Câu hỏi này chỉ áp dụng cho tuýp môi trường và thuốc thử lỏng được sử dụng trong phòng thí nghiệm</t>
  </si>
  <si>
    <t>ví dụ như Vitek, API, Liofilchem, …</t>
  </si>
  <si>
    <t>QC được thực hiện với mỗi lô/ số lô mới</t>
  </si>
  <si>
    <t xml:space="preserve">QC định týp huyết thanh vi khuẩn đường ruột </t>
  </si>
  <si>
    <t>QC có được thực hiện đối với mỗi số lô/đợt nhập hàng mới trước khi được đưa vào sử dụng theo hướng dẫn của nhà sản xuất?</t>
  </si>
  <si>
    <t>Các chủng tham chiếu AST thường quy?</t>
  </si>
  <si>
    <t>Các chủng tham chiếu có được lưu trữ như sau?</t>
  </si>
  <si>
    <t>Các mẫu cấy tham chiếu (trạng thái đông khô, từ nhà sản xuất) bảo quản ở nhiệt độ &lt;-20 ° C</t>
  </si>
  <si>
    <t>Mẫu cấy truyền hàng ngày, còn gọi là "F3", được thải bỏ sau một ngày sử dụng.</t>
  </si>
  <si>
    <t>Nuôi cấy chủng tham chiếu gốc (là chế phẩm canh thang của chủng tham chiếu) được bảo quản ở &lt;-20 ° C trong chất ổn định thích hợp (10% -15% glycerol trong canh thang tryptic soy, 50% huyết thanh bê trong canh thang, máu cừu đã loại bỏ fibrin hoặc sữa tách béo)</t>
  </si>
  <si>
    <t xml:space="preserve">Tiêu chuẩn: SANAS TG 28-02: 7.2.2 Nuôi cấy tham chiếu là sự chuẩn bị vi sinh vật từ một bộ sưu tập chủng, ví dụ như ATCC. </t>
  </si>
  <si>
    <t>Staph aureus ATCC BAA-976 (msrA dương tính, Dzone âm tính)</t>
  </si>
  <si>
    <t>Staph aureus ATCC BAA-977 (ermA dương tính, Dzone dương tính)</t>
  </si>
  <si>
    <t>Enterococcus faecalis ATCC 51299/CIP 104676 (vanB dương tính, VRE)</t>
  </si>
  <si>
    <t>K. pneumo ATCC 700603 (SHV-18, OXA-2) QC thử nghiệm ESBL</t>
  </si>
  <si>
    <t>K. pneumo ATCC BAA-1705 (TEM, SHV, KPC-2) QC thử nghiệm Carbapenemase</t>
  </si>
  <si>
    <t>K. pneumo ATCC BAA-1706 (Kháng carbapenem bằng phương pháp không sinh carbapenemase)</t>
  </si>
  <si>
    <t>Một vài chủng QC với tính đề kháng dựa trên trung gian plasmid bị mất plasmid khi lưu trữ ở nhiệt độ trên  -60°C</t>
  </si>
  <si>
    <t>Các chủng tham chiếu AST đặc biệt</t>
  </si>
  <si>
    <t>Phòng thí nghiệm có lưu trữ các chủng ATCC tham chiếu sau đây không? (các chủng CIP tương đương cũng được thể hiện)</t>
  </si>
  <si>
    <t>Chủng chuẩn làm việc hàng tuần, còn được gọi là "F2", có thể bảo quản ở 2-8°C đến 4 tuần, sau đó được thải bỏ</t>
  </si>
  <si>
    <t>Chủng chuẩn  làm việc hàng tháng, còn được gọi là "F1", có thể bảo quản ở 2-8°C đến 4 tuần, sau đó được thải bỏ</t>
  </si>
  <si>
    <t>Các chủng tham chiếu AST đặc biệt này có được bảo quản ở nhiệt độ &lt;-60°C không?</t>
  </si>
  <si>
    <t>QC AST ĐĨA KHUẾCH TÁN</t>
  </si>
  <si>
    <t>Phòng thí nghiệm có thực hiện AST bằng phương pháp đĩa khuếch tán không?</t>
  </si>
  <si>
    <t>Nếu không, trả lời NA cho đến 7.31</t>
  </si>
  <si>
    <t>CLSI và EUCAST yêu cầu QC đĩa kháng sinh phải được thực hiện mỗi ngày nếu có thử nghiệm mẫu bệnh nhân, không chỉ thực hiện khi nhận số lô mới.</t>
  </si>
  <si>
    <t>Phòng thí nghiệm có mong muốn giảm tần suất QCtừ hàng ngày xuống hàng tuần có thể được chấp nhận nếu thực hiện đạt mục tiêu QC hàng ngày theo một trong hai kế hoạch được mô tả trong CLSI M02, mục 4.7. Có thể lựa chọn kế hoạch 20-30 ngày hoặc kế hoạch 15 lần lặp lại.</t>
  </si>
  <si>
    <t>Có tài liệu nào cho thấy phòng thí nghiệm đã thực hiện thành công kế hoạch 20-30 ngày hoặc kế hoạch 15 lần lặp lại (3- x 5 ngày) cho các đĩa kháng sinh được sử dụng không? (Yêu cầu xem hồ sơ)</t>
  </si>
  <si>
    <t>Không tính QC lô mới thì QC đĩa kháng sinh được thực hiện với tần suất như thế nào? (Xác nhận bằng cách xem xét hồ sơ trong vòng vài tháng gần đây)</t>
  </si>
  <si>
    <t>1: Mỗi ngày AST đĩa khuếch tán đó được thực hiện trên bệnh nhân - 2: Hàng tuần - 3: Cách tuần - 4: Hàng tháng - 5: Khác (mô tả trong phần nhận xét) - NA: không sử dụng phương pháp đĩa khuếch tán</t>
  </si>
  <si>
    <t>QC đĩa kháng sinh có được thực hiện với các chủng ATCC tham chiếu dưới đây không? (Xem hồ sơ QC để xác nhận)</t>
  </si>
  <si>
    <t>Staph aureus ATCC 25923/CIP 76.25 (Nếu sử dụng tiêu chuẩn CLSI)</t>
  </si>
  <si>
    <t>Staph aureus ATCC 29213/CIP 103429 (Nếu sử dụng tiêu chuẩn EUCAST)</t>
  </si>
  <si>
    <t>QC AST thanh kháng sinh theo bậc nồng độ</t>
  </si>
  <si>
    <r>
      <t xml:space="preserve">Does the lab use the gradient strip method of AST (Etest/Liofilechem)? </t>
    </r>
    <r>
      <rPr>
        <sz val="10"/>
        <color rgb="FFFF0000"/>
        <rFont val="Calibri"/>
        <family val="2"/>
        <scheme val="minor"/>
      </rPr>
      <t>(ungraded)</t>
    </r>
  </si>
  <si>
    <t>Nếu không, trả lời NA cho đến 7.40</t>
  </si>
  <si>
    <t>QC thanh kháng sinh theo bậc nồng độ có được thực hiện trước khi mỗi số lô hoặc đợt nhập hàng mới được đưa vào sử dụng không? (Xem lại hồ sơ QC để xác nhận)</t>
  </si>
  <si>
    <t>QC đĩa kháng sinh có được thực hiện trước khi mỗi số lô hoặc đợt nhập hàng mới được đưa vào sử dụng không? (Xem lại hồ sơ QC để xác nhận)</t>
  </si>
  <si>
    <t>Có tài liệu nào cho thấy phòng thí nghiệm đã thực hiện thành công kế hoạch 20-30 ngày hoặc kế hoạch 15 lần lặp lại (3- x 5 ngày) cho các thanh kháng sinh được sử dụng không? (Yêu cầu xem hồ sơ)</t>
  </si>
  <si>
    <t>Không tính QC lô mới thì QC thanh kháng sinh được thực hiện với tần suất như thế nào? (Xác nhận bằng cách xem xét hồ sơ trong vòng vài tháng gần đây)</t>
  </si>
  <si>
    <t>1: Mỗi ngày AST thanh kháng sinh đó được thực hiện trên bệnh nhân - 2: Hàng tuần - 3: Cách tuần - 4: Hàng tháng - 5: Khác (mô tả trong phần nhận xét) - NA: không sử dụng phương pháp thanh kháng sinh</t>
  </si>
  <si>
    <t>QC thanh kháng sinh có được thực hiện với các chủng ATCC tham chiếu dưới đây không? (Xem hồ sơ QC để xác nhận)</t>
  </si>
  <si>
    <t>QC hệ thống AST tự động</t>
  </si>
  <si>
    <t>Phòng thí nghiệm có sử dụng hệ thống tự động cho AST không? (Ví dụ: Vitek, Phoenix, Microscan,…)</t>
  </si>
  <si>
    <t>Phòng thí nghiệm có sử dụng thanh kháng sinh theo bậc nồng độ (Etest/Liofilchem) cho AST không? (không được phân loại)</t>
  </si>
  <si>
    <t>Các thẻ/khay kháng sinh có được bảo quản ở đúng nhiệt độ theo khuyến cáo của nhà sản xuất không?</t>
  </si>
  <si>
    <t>Nếu không, trả lời NA cho đến cuối</t>
  </si>
  <si>
    <t>QC thẻ/khay kháng sinh có được thực hiện trước khi mỗi số lô hoặc đợt nhập hàng mới được đưa vào sử dụng không? (Xem lại hồ sơ QC để xác nhận)</t>
  </si>
  <si>
    <t>Có tài liệu nào cho thấy phòng thí nghiệm đã thực hiện thành công kế hoạch 20-30 ngày hoặc kế hoạch 15 lần lặp lại (3- x 5 ngày) cho thẻ/khay kháng sinh được sử dụng không? (Yêu cầu xem hồ sơ)</t>
  </si>
  <si>
    <t>Không tính QC lô mới thì QC thẻ/khay kháng sinh được thực hiện với tần suất như thế nào? (Xác nhận bằng cách xem xét hồ sơ trong vòng vài tháng gần đây)</t>
  </si>
  <si>
    <t>1: Mỗi ngày AST tự động đó được thực hiện trên bệnh nhân - 2: Hàng tuần - 3: Cách tuần - 4: Hàng tháng - 5: Khác (mô tả trong phần nhận xét) - NA: không sử dụng phương pháp tự động</t>
  </si>
  <si>
    <t>Phòng thí nghiệm có thực thi hệ thống hai mã nhận dạng không? (ví dụ: cả tên bệnh nhân và một mã nhận dạng dạng số phải có trong biểu mẫu yêu cầu và trên bệnh phẩm).</t>
  </si>
  <si>
    <t>Các bệnh phẩm nhạy cảm có được xử lý trong vòng một giờ sau khi đưa đến phòng thí nghiệm không?</t>
  </si>
  <si>
    <t>Khi phòng thí nghiệm vi khuẩn đóng cửa, bộ phận phòng thí nghiệm khác có xử lý (cấy) bệnh phẩm hoặc đảm bảo rằng chúng được bảo quản ở nhiệt độ thích hợp không? (Chọn NA nếu phòng thí nghiệm vi khuẩn không đóng cửa)</t>
  </si>
  <si>
    <t>Phòng thí nghiệm có lưu trữ mẫu bệnh phẩm đúng cách trước và sau khi thử nghiệm không?</t>
  </si>
  <si>
    <t>Cấy bệnh phẩm hô hấp</t>
  </si>
  <si>
    <t>Cấy bệnh phẩm vết thương</t>
  </si>
  <si>
    <t>Cấy bệnh phẩm vùng sinh dục</t>
  </si>
  <si>
    <t>Cấy dịch vô trùng (màng phổi, màng tim, màng bụng, dịch khớp)</t>
  </si>
  <si>
    <t>Tiêu chuẩn: ISO 15189: 5.4.1, 5.4.5, 5.4.7, 5.4.8, 5.4.10, 5.4.11, 5.4.13 Tiêu chuẩn: ISO 15189: 5.2.9, 5.4.14, 5.7.3 Bệnh phẩm phải được bảo quản trong các điều kiện thích hợp để duy trì sự ổn định của mẫu thử. Các bệnh phẩm không còn cần thiết phải được xử lý theo cách an toàn, theo các quy định về an toàn sinh học</t>
  </si>
  <si>
    <t>Các tiêu chí từ chối có được viết ra trong SOP hoặc cạnh nơi làm việc cho từng loại mẫu không?</t>
  </si>
  <si>
    <t>Các mẫu bị dán nhãn sai có bị từ chối không?</t>
  </si>
  <si>
    <t>Các mẫu không được dán nhãn có bị từ chối không?</t>
  </si>
  <si>
    <t>Các mẫu bị rò rỉ có bị từ chối không?</t>
  </si>
  <si>
    <t>Các mẫu có bị từ chối nếu không được vận chuyển đến phòng thí nghiệm trong thời gian quy định không?</t>
  </si>
  <si>
    <t>Có bằng chứng cho thấy các tiêu chí từ chối mẫu được thực thi không (xem xét nhật ký gửi trả mẫu)?</t>
  </si>
  <si>
    <t>Khi bệnh phẩm bị từ chối, phòng thí nghiệm có thông báo ngay cho khoa hoặc phòng khám để có thể lấy bệnh phẩm mới không?</t>
  </si>
  <si>
    <t>Phòng thí nghiệm có cung cấp hướng dẫn lấy mẫu / SOP cấy máu cho những khu vực lấy mẫu bệnh nhân không?</t>
  </si>
  <si>
    <t>Phòng thí nghiệm (hoặc khoa phòng khác) có tổ chức đào tạo hàng năm cho nhân viên lâm sàng về việc lấy mẫu cấy máu không?</t>
  </si>
  <si>
    <t>Xem xét hướng dẫn lấy mẫu cấy máu có đề cập các mục sau đây không?</t>
  </si>
  <si>
    <t>Lấy mẫu trước khi sử dụng thuốc kháng sinh cho bệnh nhân</t>
  </si>
  <si>
    <t>Kỹ thuật sát khuẩn da và lấy máu vô khuẩn</t>
  </si>
  <si>
    <t>Chuẩn bị gòn/gạc/băng dán sát khuẩn cầm máu và cấy chai máu vô khuẩn</t>
  </si>
  <si>
    <t>Quy định phòng thí nghiệm có yêu cầu lấy hai "bộ" cấy máu không?</t>
  </si>
  <si>
    <t>Quy định có đề cập rõ mỗi lần cấy máu phải được lấy từ một vị trí lấy máu tĩnh mạch khác nhau không?</t>
  </si>
  <si>
    <t>Vận chuyển chai đến phòng thí nghiệm trong vòng 1 giờ sau khi lấy mẫu</t>
  </si>
  <si>
    <t>Nếu việc vận chuyển sẽ bị trì hoãn, bảo quản chai cho hệ thống tự động ở nhiệt độ phòng; bảo quản chai đối với hệ thống thủ công ở 37 ° C.</t>
  </si>
  <si>
    <t>Phòng thí nghiệm có cung cấp hướng dẫn/ SOP lấy mẫu cấy nước tiểu cho các khu vực lấy mẫu bệnh nhân không?</t>
  </si>
  <si>
    <t>Phòng thí nghiệm (hoặc khoa phòng khác) có tổ chức đào tạo bồi dưỡng hàng năm cho nhân viên lâm sàng về việc lấy mẫu cấy nước tiểu không?</t>
  </si>
  <si>
    <t>Xem xét hướng dẫn lấy mẫu cấy nước tiểu có đề cập các mục sau đây không?</t>
  </si>
  <si>
    <t>Hướng dẫn vệ sinh sát khuẩn cho phụ nữ, nam giới và trẻ sơ sinh</t>
  </si>
  <si>
    <t>Hướng dẫn lấy nước tiểu giữa dòng hoặc …</t>
  </si>
  <si>
    <r>
      <t xml:space="preserve">Mid-stream or </t>
    </r>
    <r>
      <rPr>
        <sz val="10"/>
        <color rgb="FFFF0000"/>
        <rFont val="Calibri"/>
        <family val="2"/>
        <scheme val="minor"/>
      </rPr>
      <t>"clean catch"</t>
    </r>
    <r>
      <rPr>
        <sz val="10"/>
        <color theme="1"/>
        <rFont val="Calibri"/>
        <family val="2"/>
        <scheme val="minor"/>
      </rPr>
      <t xml:space="preserve"> instuctions</t>
    </r>
  </si>
  <si>
    <t>Chỉ chứa trong lọ vô trùng</t>
  </si>
  <si>
    <t>Thể tích tối thiểu (thường 3mL)</t>
  </si>
  <si>
    <t>Vận chuyển đến phòng thí nghiệm ở nhiệt độ phòng trong vòng 2 giờ sau khi lấy mẫu</t>
  </si>
  <si>
    <t>Nếu việc vận chuyển sẽ bị chậm trễ, bảo quản trong tủ lạnh trong vòng 24 giờ</t>
  </si>
  <si>
    <t>Phòng thí nghiệm có cung cấp hướng dẫn/ SOP lấy mẫu cấy phân cho các khu vực lấy mẫu bệnh nhân không?</t>
  </si>
  <si>
    <t>Phòng thí nghiệm (hoặc khoa phòng khác) có tổ chức đào tạo bồi dưỡng hàng năm cho nhân viên lâm sàng về việc lấy mẫu cấy phân không?</t>
  </si>
  <si>
    <t>Xem xét hướng dẫn lấy mẫu cấy phân có đề cập các mục sau đây không?</t>
  </si>
  <si>
    <t>Kỹ thuật lấy mẫu</t>
  </si>
  <si>
    <t>Các dụng cụ chứa được chấp nhận</t>
  </si>
  <si>
    <t>Thể tích tối thiểu / tối đa</t>
  </si>
  <si>
    <t>Nếu quá trình vận chuyển bị trì hoãn, hãy đặt mẫu vào môi trường vận chuyển đã được chấp thuận (chẳng hạn như Cary-Blair) trong tối đa 24 giờ</t>
  </si>
  <si>
    <t>Nếu quá trình vận chuyển sẽ bị trì hoãn, không được bảo quản lạnh mẫu phân vì một số mầm bệnh, đặc biệt là Shigella spp, sẽ chết ở nhiệt độ thấp</t>
  </si>
  <si>
    <t>9-XỬ LÝ MẪU</t>
  </si>
  <si>
    <t>XỬ LÝ MẪU CẤY MÁU</t>
  </si>
  <si>
    <t>Phòng thí nghiệm có SOP mô tả cách xử lý mẫu máu để nuôi cấy vi khuẩn không?</t>
  </si>
  <si>
    <t>Khi chai cấy máu có dấu hiệu dương tính, (độ đục, tán huyết hoặc sinh hơi), phòng thí nghiệm có thực hiện nhuộm Gram từ chai máu không?</t>
  </si>
  <si>
    <t>Nếu nhuộm Gram từ chai là dương tính, phòng xét nghiệm có gọi báo kết quả cho bác sĩ ngay lập tức không?</t>
  </si>
  <si>
    <t>Khi canh thang cấy máu dương tính được cấy truyền, thạch chocolate có được bao gồm để đảm bảo không bỏ sót các vi sinh vật khó nuôi cấy không?</t>
  </si>
  <si>
    <t>SOP cấy máu có định nghĩa một cách thích hợp những vi sinh vật nào thường được coi là ngoại nhiễm không?</t>
  </si>
  <si>
    <t>Ví dụ: Corynebacterium spp., Propionibacterium spp., Micrococcus spp., Viridans Strep spp., Bacillus spp., Và Staph spp âm tính với coagulase. Phân lậo từ một mẫu duy nhất</t>
  </si>
  <si>
    <t>Phòng thí nghiệm có thực hiện AST trên các vi sinh vật có khả năng ngoại nhiễm không?</t>
  </si>
  <si>
    <t>1: Chỉ dùng hệ thống tự động; 2: Chỉ dùng hệ thống thủ công; 3: Cả hệ thống tự động và thủ công</t>
  </si>
  <si>
    <t>HỆ THỐNG CẤY MÁU THỦ CÔNG</t>
  </si>
  <si>
    <t>Xem xét SOP ủ thủ công các chai cấy máu. Có bao gồm từng hướng dẫn sau không? (Nếu chỉ sử dụng hệ thống tự động, hãy trả lời NA)</t>
  </si>
  <si>
    <t>Kiểm tra trực quan tất cả các chai đang ủ mỗi ngày để tìm dấu hiệu dương tính (độ đục, tán huyết, sinh hơi)</t>
  </si>
  <si>
    <t>Sau 24 giờ ủ, cấy truyền tất cả các chai có biểu hiện âm tính</t>
  </si>
  <si>
    <t>Sau 48 giờ ủ, cấy truyền tất cả các chai có biểu hiện âm tính một lần nữa (nếu lần cấy truyền đầu tiên âm tính)</t>
  </si>
  <si>
    <t>Các chai nuôi cấy được cho là âm tính được cấy truyền với thạch socola (ủ trong 5% CO2) để đảm bảo không bỏ sót các vi sinh vật khó nuôi cấy</t>
  </si>
  <si>
    <t>Ủ tất cả các chai từ 5 đến 7 ngày trước khi đưa ra kết quả âm tính cuối cùng</t>
  </si>
  <si>
    <t>Vào ngày cuối cùng của quá trình ủ, thực hiện cấy truyền lấn cuối trước khi kết luận và báo cáo kết quả âm tính</t>
  </si>
  <si>
    <t>CẤY NƯỚC TIỂU</t>
  </si>
  <si>
    <t>Nếu phòng thí nghiệm không cung cấp dịch vụ cấy nước tiểu, hãy trả lời NA cho đến khi mục Cấy phân</t>
  </si>
  <si>
    <t>Phòng thí nghiệm có SOP về cách xử lý mẫu nước tiểu để nuôi cấy vi khuẩn không? (yêu cầu xem)</t>
  </si>
  <si>
    <t>Theo SOP, những môi trường nào được sử dụng để nuôi cấy nước tiểu ban đầu?</t>
  </si>
  <si>
    <t>1. Cả thạch máu và thạch gram âm có tính chọn lọc (ví dụ: MacConkey, EMB, CLED)</t>
  </si>
  <si>
    <t>2. Thạch sinh màu được thiết kế cho mẫu nước tiểu</t>
  </si>
  <si>
    <t>3. Chỉ thạch máu</t>
  </si>
  <si>
    <t>Tiêu chuẩn: CAP MIC.22210; SANAS TR 34-04: 3.2.1.2 Các môi trường và quy trình phải được sử dụng để đảm bảo việc phân lập và xác định các tác nhân gây bệnhđường tiểu phổ biến như Enterobacteriaceae, Enterococcus sp., Và Staphylococcus sp.</t>
  </si>
  <si>
    <t>Tiêu chuẩn: CAP MIC.22200; SANAS TR 34-04: 3.2.1.2 Các tiêu chuẩn tối thiểu để đánh giá quy trình cấy nước tiểu phải bao gồm việc ước tính số lượng vi sinh vật, tức là nuôi cấy định lượng được biểu thị bằng CFU/L.</t>
  </si>
  <si>
    <r>
      <t xml:space="preserve">Standard: CAP MIC.22200; SANAS TR 34-04: 3.2.1.2 The minimal standards for evaluation of urine cultures should include an estimate of number of organisms, i.e. quantitative culture expressed as </t>
    </r>
    <r>
      <rPr>
        <sz val="10"/>
        <color rgb="FFFF0000"/>
        <rFont val="Calibri"/>
        <family val="2"/>
        <scheme val="minor"/>
      </rPr>
      <t>CFU/L</t>
    </r>
    <r>
      <rPr>
        <sz val="10"/>
        <color theme="1"/>
        <rFont val="Calibri"/>
        <family val="2"/>
        <scheme val="minor"/>
      </rPr>
      <t>. (CFU/mL?)</t>
    </r>
  </si>
  <si>
    <t>Mẫu nước tiểu có được cấy bằng que cấy được hiệu chuẩn không?</t>
  </si>
  <si>
    <t>1: Có, 1µL - 2: Có, 10uL - 3: Không, que cấy hiệu chuẩn không được dùng để cấy nước tiểu</t>
  </si>
  <si>
    <t>SOP cấy nước tiểu có cung cấp hướng dẫn cho kỹ thuật viên trong việc xác định sinh vật nào cần tiến hành các thử nghiệm khác (ID và AST) dựa trên số lượng, khả năng gây bệnh và phương pháp lấy mẫu không?</t>
  </si>
  <si>
    <t>Các kĩ thuật viên có được đào tạo đầy đủ cách nhận biết mẫu nước tiểu được lấy không đúng cách (vi khuẩn thường trú ngoài da và trong phân chiếm ưu thế) dựa trên số lượng, loại và hiện diện hỗn hợp nhiều vi sinh vật.</t>
  </si>
  <si>
    <t>Phòng thí nghiệm có SOP về cách xử lý (cấy) phân để nuôi cấy vi khuẩn không? (yêu cầu xem)</t>
  </si>
  <si>
    <t>SOP có mô tả cách xác định những vi sinh vật có khả năng là tác nhân gây bệnh trên tất cả các môi trường cấy ban đầu không?</t>
  </si>
  <si>
    <t xml:space="preserve">SOP phải mô tả khuẩn lạc vi sinh vật có khả năng gây bệnh trên MAC cũng như các môi trường chọn lọc &amp; phân biệt được sử dụng khác, và phải xác định các bước xử lý tiếp theo khi phát hiện tác nhân gây bệnh tiềm năng </t>
  </si>
  <si>
    <t>Môi trường nào dùng để nuôi cấy phân ban đầu?</t>
  </si>
  <si>
    <t>Thạch chọn lọc và phân biệt giúp tầm soát Salmonella và Shigella (ví dụ: thạch Salmonella/Shigella, thạch Hektoen Enteric, thạch Xylose Lysine Deoxycholate, hoặc Deoxycholate Citrate Agar)</t>
  </si>
  <si>
    <t>Các tác nhân gây bệnh sau có được chú ý  thường quy trong mỗi lần cấy phân không?</t>
  </si>
  <si>
    <t>10- PHƯƠNG PHÁP ĐỊNH DANH VÀ QUY TRÌNH THAO TÁC CHUẨN</t>
  </si>
  <si>
    <t>CÁC PHƯƠNG PHÁP ĐỊNH DANH THÔNG THƯỜNG - TÓM TẮT ĐIỂM SOP</t>
  </si>
  <si>
    <t>Trả lời các câu hỏi dưới đây cho từng phương pháp thủ công/sinh hóa được sử dụng tại phòng thí nghiệm.</t>
  </si>
  <si>
    <t>** "Sẵn có" nghĩa là các kĩ thuật viên có thể dễ dàng truy cập SOP tại hoặc gần nơi làm việc, dưới dạng điện tử hoặc giấy và thông tin có thể dễ dàng tìm thấy trong SOP, không bị che lấp bởi tài liệu kích thước lớn hơn và được viết bằng ngôn ngữ mà những người sử dụng SOP có thể đọc thông thạo.</t>
  </si>
  <si>
    <t>STAPHYLOCOCCUS AUREUS, CÁC PHƯƠNG PHÁP ĐỊNH DANH CHÍNH</t>
  </si>
  <si>
    <t>Thuốc thử này có được sử dụng trong phòng thí nghiệm của bạn không? (Nếu Không, chọn N/A cho các câu hỏi còn lại về thuốc thử này)</t>
  </si>
  <si>
    <t>SOP mới nhất đã được triển khai đầy đủ chưa? * (Nếu thuốc thử đang được sử dụng nhưng không có SOP, hãy trả lời "không" cho tất cả các câu hỏi còn lại về thuốc thử này)</t>
  </si>
  <si>
    <t>* "Triển khai đầy đủ" nghĩa là SOP đã được phê duyệt và ký bởi người giám sát phòng thí nghiệm hoặc người được chỉ định, và nhân viên phòng thí nghiệm đã được đào tạo về nội dung và sử dụng SOP. Một SOP đã hoàn chỉnh nhưng chưa được phê duyệt hoặc không được sử dụng thường quy sẽ không được coi là thực hiện đầy đủ.</t>
  </si>
  <si>
    <t>SOP có xác định các chủng QC, tần suất QC và kết quả QC mong đợi không?</t>
  </si>
  <si>
    <t>Thử nghiệm catalase có được thực hiện trước khi thử nghiệm coagulase trên các chủng nghi ngờ Staph không?</t>
  </si>
  <si>
    <t>SOP có sẵn ** cho nhân viên thực hiện xét nghiệm không?</t>
  </si>
  <si>
    <t>1: Huyết tương thỏ thương mại - 2: Thỏ tự nuôi để lấy máu - 3: Huyết tương người - 4: Nguồn khác (vui lòng mô tả trong phần bình luận)</t>
  </si>
  <si>
    <t>Kết quả coagulase trên lame âm tính có được xác nhận bằng xét nghiệm coagulase dạng ống trước khi được báo cáo không?</t>
  </si>
  <si>
    <t>1: Luôn luôn 2: Đôi khi 3: Không bao giờ; NA, phòng thí nghiệm không thực hiện thử nghiệm coagulase trên lame</t>
  </si>
  <si>
    <t>STAPHYLOCOCCUS AUREUS, CÁC PHƯƠNG THỨC ĐỊNH DANH KHÁC</t>
  </si>
  <si>
    <t>Ngưng kết latex Staph</t>
  </si>
  <si>
    <t>SOP có cung cấp hướng dẫn từng bước để đọc và diễn giải không?</t>
  </si>
  <si>
    <t>STREPTOCOCCUS PNEUMONIAE, PHƯƠNG PHÁP ĐỊNH DANH THÔNG THƯỜNG</t>
  </si>
  <si>
    <t>Nếu kết quả Optochin là không chuẩn (9-13mm) thì thử nghiệm hòa tan dịch mật hoặc xét nghiệm bổ sung khác có được thực hiện để xác nhận định danh không?</t>
  </si>
  <si>
    <t>Ngưng kết latex Strep.</t>
  </si>
  <si>
    <t>ENTEROBACTERIACEAE, PHƯƠNG PHÁP ĐỊNH DANH THÔNG THƯỜNG</t>
  </si>
  <si>
    <t>Tính di động</t>
  </si>
  <si>
    <t>Định typ huyết thanh shigella</t>
  </si>
  <si>
    <t>Định typ huyết thanh Salmonella</t>
  </si>
  <si>
    <t>ACINETOBACTER SPP, PHƯƠNG PHÁP ĐỊNH DANH THÔNG THƯỜNG</t>
  </si>
  <si>
    <t>Thử nghiệm oxi hóa - lên men đường (OF) glucose</t>
  </si>
  <si>
    <t>Đề kháng chloramphenicol (đĩa giấy)</t>
  </si>
  <si>
    <t>Tăng sinh ở 42 ° C</t>
  </si>
  <si>
    <t>CÁC PHƯƠNG PHÁP ĐỊNH DANH DỰA TRÊN BỘ KIT</t>
  </si>
  <si>
    <t xml:space="preserve"> Nếu phòng thí nghiệm sử dụng bộ kit sinh hóa nhanh cho định danh vi sinh vật (ví dụ: API, Liofilchem, RapID), thì SOP cho mỗi bộ kit có chứa thông tin sau không? (Nếu bộ kit không được sử dụng, hãy chọn "NA", nếu bộ kit được sử dụng nhưng không có SOP, hãy chọn "Không")</t>
  </si>
  <si>
    <t>Chủng QC được xác định, tần suất QC và kết quả QC dự kiến</t>
  </si>
  <si>
    <r>
      <t xml:space="preserve">Stepwise instructions for preparing the inoculum in the correct liquid medium and at the correct </t>
    </r>
    <r>
      <rPr>
        <sz val="10"/>
        <color rgb="FFFF0000"/>
        <rFont val="Calibri"/>
        <family val="2"/>
        <scheme val="minor"/>
      </rPr>
      <t>density</t>
    </r>
  </si>
  <si>
    <t>Hướng dẫn rõ ràng về cách diễn giải kết quả và nhận biết những kết quả không phù hợp</t>
  </si>
  <si>
    <t>1: Có - 2: Một phần - 3: Không - NA: phòng thí nghiệm không sử dụng bộ kit sinh hóa nhanh (trả lời NA cho đến Phương pháp Thủ công /Thông thường)</t>
  </si>
  <si>
    <r>
      <t xml:space="preserve">Following device inoculation, does the lab use the remaining </t>
    </r>
    <r>
      <rPr>
        <sz val="10"/>
        <color rgb="FFFF0000"/>
        <rFont val="Calibri"/>
        <family val="2"/>
        <scheme val="minor"/>
      </rPr>
      <t>inoculum</t>
    </r>
    <r>
      <rPr>
        <sz val="10"/>
        <color theme="1"/>
        <rFont val="Calibri"/>
        <family val="2"/>
        <scheme val="minor"/>
      </rPr>
      <t xml:space="preserve"> to make a purity plate? (A purity plate is a light subculture of the inoculum that is made to ensure the inoculum was not mixed or contaminated; usually streaked like a urine to ensure visualization of individual colonies and checked for purity when reading results)</t>
    </r>
  </si>
  <si>
    <t>Sau khi ủ, tất cả các thuốc thử bổ sung có sẵn và được thêm vào theo đúng hướng dẫn của nhà sản xuất không? (ví dụ: VP1 &amp; 2 cho API)</t>
  </si>
  <si>
    <t>Các cơ sở dữ liệu được sử dụng để giải thích kết quả kit (số sinh học) có được cập nhật không?</t>
  </si>
  <si>
    <r>
      <t>Are the databases used to interpret the kit results (</t>
    </r>
    <r>
      <rPr>
        <sz val="10"/>
        <color rgb="FFFF0000"/>
        <rFont val="Calibri"/>
        <family val="2"/>
        <scheme val="minor"/>
      </rPr>
      <t>bionumbers</t>
    </r>
    <r>
      <rPr>
        <sz val="10"/>
        <color theme="1"/>
        <rFont val="Calibri"/>
        <family val="2"/>
        <scheme val="minor"/>
      </rPr>
      <t>) up to date?</t>
    </r>
  </si>
  <si>
    <t>Khi kết quả định danh (số sinh học) không đạt đến ngưỡng xác định có thể chấp nhận được, thì có bằng chứng cho thấy hành động thích hợp được thực hiện, chẳng hạn như lặp lại thử nghiệm bằng phương pháp khác hoặc thực hiện các thử nghiệm sinh hóa bổ sung không?</t>
  </si>
  <si>
    <t>CÁC PHƯƠNG THỨC ĐỊNH DANH TỰ ĐỘNG</t>
  </si>
  <si>
    <t>Nếu phòng thí nghiệm có sử dụng các phương pháp định danh tự động (ví dụ: Vitek, Microscan, Phoenix), các SOP có chứa thông tin sau không? (Hướng dẫn sử dụng do nhà sản xuất cung cấp không được coi là SOP)</t>
  </si>
  <si>
    <t>Các chủng QC xác định, tần suất QC và kết quả QC dự kiến</t>
  </si>
  <si>
    <t>Đĩa kiểm tra độ thuần là việc cấy truyền lứa cấy để đảm bảo lứa cấy không bị trộn lẫn hoặc ngoại nhiễm; thường được ria như mẫu nước tiểu để đảm bảo có thể quan sát được từng khúm khuẩn riêng biệt và dùng để kiểm tra độ thuần khi đọc kết quả. BAP thường được sử dụng.</t>
  </si>
  <si>
    <t>Khi phần mềm thiết bị đánh dấu kết quả định danh là có nghi vấn, có bằng chứng nào cho thấy hành động thích hợp được thực hiện, chẳng hạn như lặp lại thử nghiệm bằng phương pháp khác hoặc thực hiện các xét nghiệm sinh hóa bổ sung không?</t>
  </si>
  <si>
    <t>SƠ ĐỒ ĐỊNH DANH</t>
  </si>
  <si>
    <t>Khi đĩa cấy ban đầu có nhiều loại khuẩn lạc hỗn hợp, có phải thực hành tiêu chuẩn là cấy từng khuẩn lạc quan tâm vào đĩa mới để đảm bảo độ thuần trước khi tiến hành định danh không?</t>
  </si>
  <si>
    <t>Đối với trực khuẩn gram âm,thử nghiệm oxidase có phải là thực hành tiêu chuẩn, trước khi tiến hành bất kỳ thử nghiệm định danh nào khác (bao gồm cả định danh tự động) không?</t>
  </si>
  <si>
    <t>Đối với trực khuẩn gram âm, thử nghiệm indole có phải là bước thực hành tiêu chuẩn thứ hai, trước khi tiếp tục các thử nghiệm định danh khác (bao gồm cả định danh tự động) không?</t>
  </si>
  <si>
    <t>Đối với trực khuẩn gram âm có oxidase âm tính và không lên men đường lactose (khúm trong trên MacConkey), có đủ các thử nghiệm để định danh chính xác không?</t>
  </si>
  <si>
    <t>Đối với trực khuẩn gram âm có oxidase dương tính mà không phải là Pseudomonas aeruginosa (không có mùi đặc trưng), có đủ các xét nghiệm để định danh chính xác không?</t>
  </si>
  <si>
    <t>Đối với cầu khuẩn gram dương, có phải thực hành tiêu chuẩn là thực hiện xét nghiệm catalase trước, trước khi tiến hành bất kỳ thử nghiệm định danh nào khác (bao gồm cả ID tự động) không?</t>
  </si>
  <si>
    <t>Đối với cầu khuẩn gram dương có catalase dương tính, có phải thực hành tiêu chuẩn là thực hiện xét nghiệm coagulase tiếp theo, trước khi tiến hành các thử nghiệm định danh khác (bao gồm cả định danh tự động) không?</t>
  </si>
  <si>
    <t>Đối với cầu khuẩn gram dương catalase âm tính, có phải thực hành tiêu chuẩn là đánh giá kiểu tan huyết (alpha, beta, gamma), trước khi tiến hành các thử nghiệm định danh khác (bao gồm cả định danh tự động) không?</t>
  </si>
  <si>
    <t>Triển khai đầy đủ*, SOP bản cập nhật ở đúng vị trí</t>
  </si>
  <si>
    <t>SOP có sẵn ở nơi làm việc</t>
  </si>
  <si>
    <t>SOP có định nghĩa chủng QC, tần suất và kết quả mong đợi</t>
  </si>
  <si>
    <t>SOP cung cấp hướng dẫn thực hiện thử nghiệm theo từng bước</t>
  </si>
  <si>
    <t>SOP cung cấp hướng dẫn diễn giải kết quả theo từng bước</t>
  </si>
  <si>
    <t>11- THỬ NGHIỆM TÍNH NHẠY CẢM KHÁNG SINH (AST) CƠ BẢN</t>
  </si>
  <si>
    <t xml:space="preserve">BẢO QUẢN ĐĨA KHÁNG SINH VÀ THANH KHÁNG SINH THEO BẬC NỒNG ĐỘ </t>
  </si>
  <si>
    <t>Đĩa và thanh kháng sinh có kèm theo giấy chứng nhận phân tích của nhà sản xuất đảm bảo rằng chúng đã được kiểm tra và thực hiện theo tiêu chuẩn chất lượng ISO không?</t>
  </si>
  <si>
    <t>Đĩa và thanh kháng sinh chưa mở có được bảo quản trong tủ đông không rã đông không?</t>
  </si>
  <si>
    <t>Các bao kháng sinh hiện không sử dụng được lưu trữ có chưa mở và nằm nguyên trong bao bì ban đầu để chống hơi ẩm xâm nhập không?</t>
  </si>
  <si>
    <t>Nếu hộp chứa đĩa kháng sinh có nắp, thì nắp có được đóng lại mỗi lần mở hộp không?</t>
  </si>
  <si>
    <t>Sau khi mở, các đĩa kháng sinh đang sử dụng có được lưu trữ sao cho luôn có thể tìm được số lô và hạn sử dụng của mỗi đĩa không? (Khi các đĩa riêng lẻ được lấy ra và chuyển sang các hộp chứa thứ cấp, số lô có thể bị trộn lẫn và các đĩa hết hạn có thể vô tình được sử dụng.)</t>
  </si>
  <si>
    <t>Đĩa và thanh kháng sinh đang sử dụng có được bảo quản trong hộp đậy kín và có chất hút ẩm hoạt động không?</t>
  </si>
  <si>
    <t>Chất hút ẩm có thay đổi màu sắc khi độ ẩm tăng lên không (cho thấy cần phải thay mới hoặc bổ sung)?</t>
  </si>
  <si>
    <t>Các hộp đựng đĩa / thanh kháng sinh đã mở có được bảo quản trong tủ lạnh hoặc tủ đông không rã đông khi không sử dụng không?</t>
  </si>
  <si>
    <t>Các hộp chứa đĩa / dải kháng sinh đã mở có được đưa về nhiệt độ phòng trước khi mở để giảm thiểu sự ngưng tụ không (thường là 1 giờ)</t>
  </si>
  <si>
    <r>
      <rPr>
        <sz val="10"/>
        <color rgb="FFFF0000"/>
        <rFont val="Calibri"/>
        <family val="2"/>
        <scheme val="minor"/>
      </rPr>
      <t>INOCULUM</t>
    </r>
    <r>
      <rPr>
        <sz val="10"/>
        <color theme="1"/>
        <rFont val="Calibri"/>
        <family val="2"/>
        <scheme val="minor"/>
      </rPr>
      <t xml:space="preserve"> PREPARATION</t>
    </r>
  </si>
  <si>
    <t>CHUẨN BỊ CHẤT CẤY</t>
  </si>
  <si>
    <t>Quan sát chế phẩm cấy AST. Các kĩ thuật viên có sử dụng các khuẩn lạc riêng lẻ, được phân lập tốt của cùng một kiểu hình thái không?</t>
  </si>
  <si>
    <t>Các khuẩn lạc có được lấy từ môi trường không chọn lọc, chẳng hạn như thạch máu (thạch MacConkey cũng được chấp nhận) không?</t>
  </si>
  <si>
    <t>Có sử dụng môi trường cấy vô trùng thích hợp (TSB hoặc nước muối) không?</t>
  </si>
  <si>
    <t>Các hồ sơ có cho thấy dung dịch nước muối có được kiểm tra độ vô trùng thường xuyên không? (Nên thực hiện ít nhất mỗi tuần một lần)</t>
  </si>
  <si>
    <t>Chất cấy có đạt được mật độ tương đương 0,5 McFarland không?</t>
  </si>
  <si>
    <t>1: Máy đo mật độ/độ đục đã hiệu chuẩn - 2: So sánh trực quan với tuýp chuẩn 0,5 McFarland chưa hết hạn (kiểm tra ngày) - 3: Không có cái nào ở trên</t>
  </si>
  <si>
    <t>CẤY/ Ủ</t>
  </si>
  <si>
    <t>Phòng thí nghiệm có bao giờ sử dụng thạch khác ngoài Mueller Hinton cho AST của các sinh vật không khó nuôi cấy không?</t>
  </si>
  <si>
    <t>Phòng thí nghiệm có bao giờ sử dụng thạch khác ngoài Mueller Hinton với máu cho AST của S. pneumoniae không?</t>
  </si>
  <si>
    <t>Chất cấy có luôn được sử dụng trong vòng 15 phút sau khi chuẩn bị không?</t>
  </si>
  <si>
    <t>Quan sát cách phết huyền dịch lên thạch MH.</t>
  </si>
  <si>
    <t>Que gòn vô trùng có được sử dụng để phết huyền dịch lên thạch không?</t>
  </si>
  <si>
    <t>Chất cấy có được trải đều trên mặt thạch không?</t>
  </si>
  <si>
    <t>Vạch một đường từ trên xuống dưới, sau đó phết từ trái sang phải qua đường đã vạch theo hướng từ trên xuống dưới. Xoay đĩa 60 ° và lặp lại từ đầu; tiếp tục xoay 60 ° và lặp lại một lần nữa.</t>
  </si>
  <si>
    <t>Trước khi đặt các đĩa / thanh kháng sinh, các đĩa MH đã cấy có được mở hé nắp và chờ trong vòng 3 đến không quá 15 phút để làm bay hơi ẩm còn thừa trên bề mặt thạch không?</t>
  </si>
  <si>
    <t>Đĩa / thanh kháng sinh có bao giờ bị di chuyển sau khi đặt trên thạch không?</t>
  </si>
  <si>
    <t>Khi sử dụng dụng cụ đặt nhiều đĩa kháng sinh, đáy của dụng cụ có được khử trùng giữa các phân lập khác nhau không?</t>
  </si>
  <si>
    <t>Các đĩa AST có được ủ trong vòng 15 phút sau khi đặt đĩa/thanh kháng sinh không?</t>
  </si>
  <si>
    <t>Sau khi cấy AST, “đĩa thuần” có được cấy từ huyền phù còn lại không?</t>
  </si>
  <si>
    <t>Đĩa kiểm tra độ thuần là mẫu cấy nhẹ của chất cấy được tạo ra để đảm bảo chất cấy không bị trộn lẫn hoặc bị nhiễm; thường được ria giống như nước tiểu để đảm bảo quan sát được các khuẩn lạc riêng lẻ và kiểm tra độ thuần khi đọc kết quả AST</t>
  </si>
  <si>
    <t>Các đĩa AST cho các vi sinh vật không khó nuôi cấy có bao giờ được ủ trong CO2 không?</t>
  </si>
  <si>
    <t>Quan sát một số đĩa AST Mueller Hinton hiện đang ủ và / hoặc mới đọc kết quả.</t>
  </si>
  <si>
    <t>Các đường phết có liền nhau(không có khoảng trống hoặc các khuẩn lạc riêng lẻ xuất hiện)?</t>
  </si>
  <si>
    <t>Các đĩa có được đặt đúng cách không? (Giữa hai tâm khoảng cách tối thiểu 24mm, không có vùng chồng chéo, không quá gần mép, các vòng vô khuẩn tròn đều)</t>
  </si>
  <si>
    <r>
      <t xml:space="preserve">If individual colonies are apparent within the </t>
    </r>
    <r>
      <rPr>
        <sz val="10"/>
        <color rgb="FFFF0000"/>
        <rFont val="Calibri"/>
        <family val="2"/>
        <scheme val="minor"/>
      </rPr>
      <t xml:space="preserve">ellipsis </t>
    </r>
    <r>
      <rPr>
        <sz val="10"/>
        <color theme="1"/>
        <rFont val="Calibri"/>
        <family val="2"/>
        <scheme val="minor"/>
      </rPr>
      <t>or the zone of inhibition, does the lab repeat the test with a fresh subculture of a single colony from the original plate?</t>
    </r>
  </si>
  <si>
    <t>Nếu có hiện diện rõ ràng các khuẩn lạc riêng lẻ trong vùng ức chế, phòng thí nghiệm có lặp lại thử nghiệm với lứa cấy truyền mới từ một khuẩn lạc riêng lẻ trên đĩa gốc không?</t>
  </si>
  <si>
    <t>Quan sát cách đọc đĩa AST Mueller Hinton.</t>
  </si>
  <si>
    <t>Đĩa thạch có được để trên nền đen không phản xạ không?</t>
  </si>
  <si>
    <t>Đĩa thạch có được chiếu sáng đầy đủ với ánh sáng phản xạ không?</t>
  </si>
  <si>
    <t>Đĩa thạch có bị đảo ngược và các vòng vô khuẩn được đo từ bên dưới không?</t>
  </si>
  <si>
    <t>Thước hoặc thước cặp có vạch milimet có được dùng để đo kích thước vòng vô khuẩn không?</t>
  </si>
  <si>
    <t>Phòng thí nghiệm có tài liệu hướng dẫn kèm ảnh mô tả cách đo kích thước vòng vô khuẩn, chẳng hạn như CLSI M02 hoặc hướng dẫn đọc kết quả đĩa khuếch tán của EUCAST không?</t>
  </si>
  <si>
    <t>Phòng thí nghiệm có tài liệu hướng dẫn có ảnh mô tả cách đo điểm cắt của thanh kháng sinh theo bậc nồng độ không?</t>
  </si>
  <si>
    <r>
      <t xml:space="preserve">Does the SOP or </t>
    </r>
    <r>
      <rPr>
        <sz val="10"/>
        <color rgb="FFFF0000"/>
        <rFont val="Calibri"/>
        <family val="2"/>
        <scheme val="minor"/>
      </rPr>
      <t>bench aide</t>
    </r>
    <r>
      <rPr>
        <sz val="10"/>
        <color theme="1"/>
        <rFont val="Calibri"/>
        <family val="2"/>
        <scheme val="minor"/>
      </rPr>
      <t xml:space="preserve"> instruct that zone sizes and/or MIC endpoints for co-trimoxazole (SXT) are measured at 80% inhibition of growth, rather than 100%? </t>
    </r>
  </si>
  <si>
    <t>SOP hoặc ... có hướng dẫn rằng kích thước vòng vô khuẩn và / hoặc điểm cuối MIC cho co-trimoxazole (SXT) được đo ở mức ức chế 80% sự phát triển, thay vì 100% không?</t>
  </si>
  <si>
    <r>
      <t xml:space="preserve">Does the SOP or </t>
    </r>
    <r>
      <rPr>
        <sz val="10"/>
        <color rgb="FFFF0000"/>
        <rFont val="Calibri"/>
        <family val="2"/>
        <scheme val="minor"/>
      </rPr>
      <t>bench aide</t>
    </r>
    <r>
      <rPr>
        <sz val="10"/>
        <color theme="1"/>
        <rFont val="Calibri"/>
        <family val="2"/>
        <scheme val="minor"/>
      </rPr>
      <t xml:space="preserve"> instruct how to measure zones of inhibition and/or MIC endpoints when Proteus spp. swarming is present?</t>
    </r>
  </si>
  <si>
    <t>SOP hoặc ... có hướng dẫn cách đo đường kính vòng vô khuẩn và / hoặc điểm cắt MIC khi gặp Proteus spp. mọc lan không?</t>
  </si>
  <si>
    <t>Phần mềm thiết bị AST tự động có được cập nhật không?</t>
  </si>
  <si>
    <t>Có bằng chứng cho thấy các hành động thích hợp được thực hiện khi phần mềm thiết bị AST đánh dấu kết quả AST là có nghi vấn (chẳng hạn như kiểm tra độ thuần hoặc lặp lại thử nghiệm bằng phương pháp khác) không?</t>
  </si>
  <si>
    <t>Có bằng chứng nào cho thấy nhân viên phòng vi sinh đã được đào tạo đầy đủ để nhận ra các dạng kháng thuốc nội tại không (tính kháng tự nhiên) ? (1: Có - 2: Một số, nhưng muốn được đào tạo thêm - 3: Không)</t>
  </si>
  <si>
    <t>Lưu ý: Sức đề kháng nội tại được định nghĩa là sức đề kháng vốn có hoặc bẩm sinh (không mắc phải) được biểu hiện ở dạng hoang dã của tất cả các đại diện của loài; ví dụ: Citrobacter spp. và Klebsiella spp. về bản chất (tự nhiên) đề kháng với ampicillin</t>
  </si>
  <si>
    <t>Kiểm tra SOP và hồ sơ đào tạo / đánh giá sự tuân thủ</t>
  </si>
  <si>
    <r>
      <t xml:space="preserve">Do the AST SOPs or </t>
    </r>
    <r>
      <rPr>
        <sz val="10"/>
        <color rgb="FFFF0000"/>
        <rFont val="Calibri"/>
        <family val="2"/>
        <scheme val="minor"/>
      </rPr>
      <t>bench aides</t>
    </r>
    <r>
      <rPr>
        <sz val="10"/>
        <color theme="1"/>
        <rFont val="Calibri"/>
        <family val="2"/>
        <scheme val="minor"/>
      </rPr>
      <t xml:space="preserve"> provide examples of intrinsic resistance patterns? (Such as those found in CLSI M100 Appendix B or EUCAST Expert Rules V3.1)</t>
    </r>
  </si>
  <si>
    <t>Có bằng chứng cho thấy nhân viên vi sinh đã được đào tạo đầy đủ để nhận ra các kết quả AST bất thường hoặc ngoài mong đợi mà cần được kiểm tra không? (ví dụ: Klebsiella spp. S với ampicillin; Staph spp. I / R với vancomycin)</t>
  </si>
  <si>
    <t>Các SOP AST hoặc các tài liệu hỗ trợ có đưa ra các ví dụ về kết quả AST bất thường hoặc ngoài mong đợi không? (Chẳng hạn như những quy định trong CLSI M100 Phụ lục A hoặc Quy tắc chuyên gia của EUCAST V3.1)</t>
  </si>
  <si>
    <t>Các SOP của AST hoặc các tài liệu hỗ trợ có mô tả những hành động cần thực hiện khi gặp các kết quả AST bất thường hoặc không mong đợi (ví dụ: kiểm tra độ thuần, xác nhận lại ID sinh vật, kiểm tra QC liên quan, thử nghiệm lặp lại, thông báo cho người giám sát)?</t>
  </si>
  <si>
    <t>CÁC TIÊU CHUẨN ĐIỂM CẮT</t>
  </si>
  <si>
    <t>Phòng thí nghiệm chủ yếu sử dụng tiêu chuẩn điểm cắt AST nào?</t>
  </si>
  <si>
    <t>Yêu cầu xem bản in tiêu chuẩn mới nhất của phòng thí nghiệm. Có dưới 3 năm không?</t>
  </si>
  <si>
    <t>Phòng thí nghiệm có xem xét các thay đổi tiêu chuẩn quan trọng không, ví dụ. những thay đổi về điểm cắt, với các ủy ban liên quan của bệnh viện (ví dụ: hội đồng thuôc và điều trị, quản lý sử dụng kháng sinh)?</t>
  </si>
  <si>
    <t>Đối với 3 câu hỏi tiếp theo, hãy trả lời NA nếu phòng thí nghiệm không sử dụng đĩa được đề cập</t>
  </si>
  <si>
    <t>Nhìn vào các đĩa cefotaxime hiện đang được sử dụng. Nồng độ thuốc có tương ứng chính xác với tiêu chuẩn phòng thí nghiệm sử dụng không? (Điểm cắt CLSI yêu cầu đĩa 30ug, điểm cắt EUCAST yêu cầu đĩa 5ug).</t>
  </si>
  <si>
    <t>Nhìn vào các đĩa ceftazidime hiện đang được sử dụng. Nồng độ thuốc có đúng với tiêu chuẩn đang sử dụng không? (Điểm cắt CLSI yêu cầu đĩa 30ug, điểm cắt EUCAST yêu cầu 10ug)</t>
  </si>
  <si>
    <t>Nhìn vào các đĩa piperacillin-tazobactam hiện đang được sử dụng. Nồng độ thuốc có đúng với tiêu chuẩn đang sử dụng không? (Điểm cắt CLSI yêu cầu đĩa 100 / 10ug, điểm cắt EUCAST yêu cầu đĩa 30 / 6ug).</t>
  </si>
  <si>
    <t>12- LUẬT KHÁNG SINH</t>
  </si>
  <si>
    <t>Những loại thuốc này có thể có tác dụng trong phòng thí nghiệm, nhưng không có hiệu quả lâm sàng đối với Salmonella hoặc Shigella và không nên được báo cáo là nhạy cảm, bất kể kết quả AST.</t>
  </si>
  <si>
    <t>So sánh các tài liệu hỗ trợ và SOP về AST của phòng thí nghiệm với bảng trong cột K (và trong Hướng dẫn dành cho người đánh giá).</t>
  </si>
  <si>
    <t>Phòng thí nghiệm có sử dụng đúng các điểm cắt fluoroquinolone (FQ) cho Salmonella spp không? (Không nên sử dụng các điểm cắt FQ của Enterobacteriaceae cho Salmonella spp).</t>
  </si>
  <si>
    <t>VI KHUẨN GRAM ÂM &amp; ĐIỂM CẮT CHO BETA-LACTAM</t>
  </si>
  <si>
    <t>Bắt đầu từ năm 2009, CLSI và EUCAST đã hạ thấp điểm cắt đối với một số loại kháng sinh beta-lactam và Aztreonam để tăng cường phát hiện tình trạng kháng thuốc.</t>
  </si>
  <si>
    <t>Bảng trong tab Hướng dẫn của Người đánh giá hiển thị các điểm cách hiện tại cho các loại kháng sinh này. So sánh bảng này với các tài liệu hỗ trợ để bàn và SOP mà các kĩ thuật viên sử dụng cho đường kính vòng vô khuẩn và diễn giải MIC.</t>
  </si>
  <si>
    <t>Các điểm cắt cập nhật có được sử dụng cho các kết hợp sau không?</t>
  </si>
  <si>
    <t>KIỂM TRA KIỂU HÌNH ESBL</t>
  </si>
  <si>
    <t>LƯU Ý: Câu hỏi 12.26 và 12.27 chỉ áp dụng cho các phòng thí nghiệm KHÔNG sử dụng các điểm cắt cephalosporin và aztreonam hiện tại. Nếu phòng thí nghiệm này sử dụng các điểm cắt hiện tại, hãy chọn NA cho cả hai câu hỏi và chuyển đến câu hỏi 12.28</t>
  </si>
  <si>
    <t>Các phòng thí nghiệm KHÔNG sử dụng các điểm cắt cephalosporin và aztreonam hiện tại phải thực hiện kiểm tra kiểu hình ESBL định kỳ. Đối với các chủng phân lập dương tính với ESBL, tất cả các penicilin, cephalosporin và aztreonam nhạy cảm với xét nghiệm phải được báo cáo là kháng. Có thực hành này (thay đổi các giải thích ESBL + từ S sang R) không?</t>
  </si>
  <si>
    <t>Các phòng thí nghiệm KHÔNG sử dụng các điểm cắt aztreonam và cephalosporin hiện tại nên đính kèm nhận xét cảnh báo vào báo cáo đối với các sinh vật dương tính với ESBL: “Các vi khuẩn tiết ESBL nên được coi là kháng lâm sàng đối với tất cả các penicilin, cephalosporin và aztreonam.” Thực hành này có được thực hiện không?</t>
  </si>
  <si>
    <t>Đối với các phòng thí nghiệm CÓ sử dụng các điểm cắt cephalosporin và aztreonam hiện tại, CLSI và EUCAST không còn khuyến nghị xét nghiệm định kỳ cho kiểu hình ESBL. Hơn nữa, nếu xét nghiệm ESBL được thực hiện và kết quả là kết quả dương tính, thì KHÔNG cần thay đổi cách giải thích đối với tác nhân beta-lactam từ nhạy cảm sang kháng thuốc. Phòng thí nghiệm có ngừng chỉnh sửa kết quả AST dựa trên kết quả ESBL không?</t>
  </si>
  <si>
    <t>Lưu ý: Chọn NA nếu phòng thí nghiệm KHÔNG sử dụng các điểm cắt cephalosporin và aztreonam hiện tại</t>
  </si>
  <si>
    <t>Phòng thí nghiệm có thực hiện bất kỳ thử nghiệm nào để xác định vi khuẩn có kiểu hình ESBL không? Bao gồm phương pháp đĩa, thanh kháng sinh theo bậc nồng độ hoặc giếng sàng lọc trong hệ thống tự động.</t>
  </si>
  <si>
    <t>Phương pháp xác định kiểu hình ESBL có bao gồm xét nghiệm cả cefotaxime (hoặc ceftriaxone) VÀ ceftazidime riêng lẻ và kết hợp với axit clavulanic không?</t>
  </si>
  <si>
    <t>Hồ sơ có chỉ ra rằng phòng thí nghiệm sử dụng cả chứng âm và chứng dương để QC thử nghiệm ESBL đang được sử dụng không? (Một chủng ESBL dương tính thường được sử dụng là Klebsiella pneumoniae ATCC 700603)</t>
  </si>
  <si>
    <t>Khi xác nhận dương tính với ESBL, phòng thí nghiệm có thông báo cho kiểm soát nhiễm khuẩn không?</t>
  </si>
  <si>
    <t>KIỂM TRA KIỂU HÌNH CARBAPENEMASE</t>
  </si>
  <si>
    <t>Các phòng thí nghiệm KHÔNG sử dụng các điểm cắt carbapenem hiện tại phải thực hiện thử nghiệm xác định vi khuẩn tiết carbapenemase thường quy (ví dụ: CarbaNP, mCIM hoặc xét nghiệm sinh học phân tử). Nếu một chủng tiết  carbapenemase được phát hiện, tất cả các carbapenem mà thử nghiệm nhạy cảm phải được báo cáo là kháng. Thực hành này (thay đổi kết quả từ S sang R dựa trên kết quả xét nghiệm carbapenemase dương tính) có được thự hiện không?</t>
  </si>
  <si>
    <t>Lưu ý: Chọn NA nếu phòng thí nghiệm sử dụng các điểm cắt hiện tại</t>
  </si>
  <si>
    <t>Đối với các phòng thí nghiệm CÓ sử dụng các điểm cắt carbapenem hiện tại, CLSI và EUCAST không còn khuyến nghị kiểm tra thường quy carbapenemase. Hơn nữa, nếu thử nghiệm được thực hiện và kết quả là kết quả dương tính, thì không cần thay đổi báo cáo carbapenems từ nhạy cảm sang kháng. Phòng thí nghiệm có ngừng chỉnh sửa kết quả AST dựa trên kết quả carbapenemase không?</t>
  </si>
  <si>
    <t>Phòng thí nghiệm có thực hiện bất kỳ thử nghiệm xác định kiểu hình carbapenemase nào sau đây không?</t>
  </si>
  <si>
    <t>Thử nghiệm Hodge đã chỉnh sửa</t>
  </si>
  <si>
    <t>Phương pháp đĩa giấy khác, ví dụ: thử nghiệm đĩa kết hợp hoặc đĩa đôi hiệp đồng</t>
  </si>
  <si>
    <t>Thử nghiệm MIC bằng thanh kháng sinh, ví dụ: Etest KPC, MBL hoặc Liofilchem ​​MRP / MBO, ETP / EBO</t>
  </si>
  <si>
    <t>Thử nghiệm sinh hóa (thước đo màu), ví dụ CarbaNP, BCT hoặc β CARBA</t>
  </si>
  <si>
    <t>Thạch sinh màu đặc hiệu cho carbapenemase</t>
  </si>
  <si>
    <t>Phương pháp vô hiệu hóa carbapenem đã chỉnh sửa (MCIM)</t>
  </si>
  <si>
    <t>Phòng thí nghiệm có thực hiện bất kỳ xét nghiệm kiểu gen carbapenemase nào không? (Ví dụ: PCR, GeneXpert, v.v.)</t>
  </si>
  <si>
    <t>Hồ sơ có chỉ ra rằng kiểm soát chất lượng được thực hiện mỗi khi thực hiện thử nghiệm carbapenemase không?</t>
  </si>
  <si>
    <t>Hồ sơ có chỉ ra rằng phòng thí nghiệm sử dụng cả chứng âm và chứng dương để QC thử nghiệm carbapenemase đang được sử dụng không?</t>
  </si>
  <si>
    <t>Khi phát hiện một chủng tiết carbapenemase, nó có được ghi nhận trên báo cáo cuối cùng cho bác sĩ lâm sàng không?</t>
  </si>
  <si>
    <t>Khi phát hiện một chủng tiết carbapenemase, phòng thí nghiệm có thông báo cho kiểm soát nhiễm khuẩn không?</t>
  </si>
  <si>
    <t>Phòng thí nghiệm có thực hiện AST cho colistin không? (Không tính điểm. Nếu Không, hãy chuyển sang phần tiếp theo.)</t>
  </si>
  <si>
    <t>Những phương pháp nào phòng thí nghiệm sử dụng cho AST colistin? (Đánh dấu vào tất cả các câu phù hợp)</t>
  </si>
  <si>
    <t>Thanh kháng sinh theo bậc nồng độ (ví dụ: Etest / Liofilchem)</t>
  </si>
  <si>
    <t>Hệ thống tự động (ví dụ: Vitek / Phoenix)</t>
  </si>
  <si>
    <t>Vi pha loãng canh thang (BMD) với Polysorbate 80</t>
  </si>
  <si>
    <t>Vi pha loãng canh thang (BMD) không có Polysorbate 80</t>
  </si>
  <si>
    <t>Thử nghiệm Colistin Broth Disk Elution (CBDE)</t>
  </si>
  <si>
    <t>Hồ sơ có chỉ ra rằng việc kiểm soát chất lượng AST colistin được thực hiện hàng tuần hay mỗi lần thử nghiệm được thực hiện không?</t>
  </si>
  <si>
    <t>Hồ sơ có chỉ ra rằng phòng thí nghiệm sử dụng cả sinh vật nhạy cảm và kháng thuốc để QC thử nghiệm colistin đang được sử dụng không? (E.coli NCTC 13846 được khuyến cáo để phát hiện mức độ kháng thuốc thấp)</t>
  </si>
  <si>
    <t>Khi phát hiện kháng colistin, bộ phận nào sau đây được thông báo?</t>
  </si>
  <si>
    <t>Nhóm kiểm soát nhiễm khuẩn</t>
  </si>
  <si>
    <t>Nếu phòng thí nghiệm sử dụng phương pháp vi pha loãng canh thang cho AST colistin thì colistin sulfat chứ không phải colistin methane sulfonat (sulfomethat) có được sử dụng không?</t>
  </si>
  <si>
    <t>Nếu phòng thí nghiệm thực hiện vi pha loãng canh thang (BMD) cho colistin AST, thì canh thang Mueller Hinton đã điều chỉnh cation có được sử dụng không?</t>
  </si>
  <si>
    <t>Nhân viên phòng thí nghiệm có hiểu những hạn chế hiện tại liên quan đến AST colistin không? (tức là nguy cơ có kết quả dễ bị sai khi sử dụng bất kỳ phương pháp nào khác ngoài BMD không có Polysorbate?)</t>
  </si>
  <si>
    <t>Phòng thí nghiệm đã giáo dục nhân viên y tế về những hạn chế và rủi ro hiện tại liên quan đến AST colistin chưa?</t>
  </si>
  <si>
    <t>Phòng thí nghiệm có phân lập được Staph aureus kháng penicillin không?</t>
  </si>
  <si>
    <t>Các chủng Staph aureus có kích thước vòng vô khuẩn hoặc MIC của penicillin trong vùng nhạy cảm có được thử nghiệm β-lactamase bằng cách sử dụng thử nghiệm vùng rìa trước khi được báo cáo là nhạy cảm với penicilin không?</t>
  </si>
  <si>
    <t>Khi phương pháp MIC thủ công được sử dụng để thử nghiệm vancomycin đối với Staph aureus, thử nghiệm có được ủ trong 24 giờ trước khi đọc kết quả không?</t>
  </si>
  <si>
    <t>Khi MIC vancomycin&gt; 8 được phát hiện đối với Staph aureus, dòng phân lập có được gửi đến phòng thí nghiệm tham chiếu để kiểm tra xác nhận và xác định thêm đặc tính khác không?</t>
  </si>
  <si>
    <t>Staph aureus đã kháng với Erythromycin và nhạy cảm hoặc trung gian với Clindamycin có được kiểm tra tính kháng clindamycin cảm ứng không?</t>
  </si>
  <si>
    <t>Quan sát đĩa AST của Strep pneumoniae đang được đọc kết quả</t>
  </si>
  <si>
    <t>Đĩa thạch có được chiếu sáng đầy đủ với ánh sáng phản chiếu không?</t>
  </si>
  <si>
    <t>Vùng được đo đường kính vô khuẩn có đúng là vùng ức chế không ( không phải vùng tan huyết)?</t>
  </si>
  <si>
    <t>Có không nhiều hơn 4 đĩa trên mỗi đĩa thạch 100mm hay 9 đĩa trên đĩa thạch 150mm?</t>
  </si>
  <si>
    <t>Nếu phòng thí nghiệm sử dụng đĩa oxacillin (1ug) để sàng lọc khả năng kháng penicilin ở Strep. pneumoniae, SOP của phòng thí nghiệm hướng dẫn điều gì khi kích thước vùng đo &lt;19? (Liên quan đến Penicillin G hoặc Benzylpenicillin, dùng đường tĩnh mạch)</t>
  </si>
  <si>
    <t>1: Báo cáo kháng penicillin - 2: Thực hiện xét nghiệm bổ sung bằng phương pháp MIC penicillin - NA: phòng thí nghiệm không thực hiện sàng lọc với oxacillin</t>
  </si>
  <si>
    <t>QUY TẮC PHIÊN GIẢI ĐẶC BIỆT ĐỐI VỚI STREP PNEUMONIAE</t>
  </si>
  <si>
    <t>Phòng thí nghiệm có thực hiện AST cho S.pneumoniae không? (Không tính điểm. Nếu Không, hãy chuyển sang phần tiếp theo.)</t>
  </si>
  <si>
    <t>Phòng thí nghiệm có sử dụng phương pháp đĩa khuếch tán để kiểm tra loại kháng sinh nào sau đây đối với S.pneumo không?</t>
  </si>
  <si>
    <t>Khi S.pneumoniae được phân lập từ CSF, penicillin, ceftriaxone và / hoặc cefotaxime có được báo cáo chỉ sử dụng các điểm cắt của viêm màng não không?</t>
  </si>
  <si>
    <t>Khi S.pneumoniae được phân lập từ các bệnh phẩm không phải là dịch não tủy, thì penicillin, ceftriaxone và / hoặc cefotaxime có được báo cáo sử dụng cả hai điểm cắt viêm màng não và không viêm màng não không?</t>
  </si>
  <si>
    <t>S.pneumoniae đề kháng với Erythromycin và nhạy cảm hoặc trung gian với Clindamycin có được kiểm tra khả năng kháng clindamycin cảm ứng không?</t>
  </si>
  <si>
    <t xml:space="preserve">THỬ NGHIỆM KHÁNG CLINDAMYCIN CẢM ỨNG </t>
  </si>
  <si>
    <t>Phòng thí nghiệm có thực hiện xét nghiệm Kháng Clindamycin Cảm ứng (ICR), còn được gọi là “D-test” trên Staph aureus và / hoặc Strep pneumoniae không?</t>
  </si>
  <si>
    <t>SOP cho thử nghiệm ICR có quy định rằng các đĩa erythromycin và clindamycin phải được đặt cách nhau 15-26 mm đối với các loài Staph không?</t>
  </si>
  <si>
    <t>SOP cho thử nghiệm ICR có quy định rằng các đĩa erythromycin và clindamycin phải được đặt cách nhau 12 mm đối với các loài Strep không?</t>
  </si>
  <si>
    <t>Hồ sơ có chỉ ra rằng phòng thí nghiệm sử dụng cả chứng âm và chứng dương để QC thử nghiệm ICR đang sử dụng không? (Chủng ICR dương tính thường được sử dụng là S.aureus ATCC BAA-977)</t>
  </si>
  <si>
    <t>QUY TẮC DIỄN GIẢI VỚI DỊCH NÃO TỦY (CSF)</t>
  </si>
  <si>
    <t>Xem xét báo cáo AST của bệnh nhân cấy dịch não tủy dương tính. Có bất kỳ nhóm thuốc nào sau đây được kiểm tra hoặc báo cáo không?</t>
  </si>
  <si>
    <t>(Sau đây không phải là loại thuốc ưu tiên lựa chọn và có thể không hiệu quả để điều trị nhiễm trùng dịch não tủy, bất kể kết quả AST là gì)</t>
  </si>
  <si>
    <t>Kháng sinh đồ tích lũy có được phân phối cho tất cả các bác sĩ không?</t>
  </si>
  <si>
    <t>Kháng sinh đồ tích lũy có được xem xét hàng năm bởi Ban Quản lý Kháng sinh hoặc Ủy ban Dược phẩm &amp; Trị ​​liệu không?</t>
  </si>
  <si>
    <t>Nhập số theo ngôn ngữ mong muốn trong hàng A3: 1- Tiếng Anh, 2-Tiếng Pháp,3-Tiếng Tây Ban Nha</t>
  </si>
  <si>
    <t>1-Tiếng Anh</t>
  </si>
  <si>
    <t>2-Tiếng Pháp</t>
  </si>
  <si>
    <t>3-Tiếng Tây Ban Nha</t>
  </si>
  <si>
    <t>Đánh giá phòng thí nghiệm</t>
  </si>
  <si>
    <t>về</t>
  </si>
  <si>
    <t>Kháng kháng sinh</t>
  </si>
  <si>
    <t>Khả năng thử nghiệm</t>
  </si>
  <si>
    <t>Phiên bản 2.0- 10-2019</t>
  </si>
  <si>
    <t>Phát triển bởi CDC &amp; IQLS</t>
  </si>
  <si>
    <t>Bảng sử dụng module các quy tắc thành thạo thử nghiệm tính nhạy cảm kháng sinh (AST), câu hỏi 12.1-12.25</t>
  </si>
  <si>
    <t>Breakpoints theo CLSI và EUCAST hiện hành cho Salmonella spp, Enterobacteriaceae, Acinetobacter spp,và Pseudomonas aeruginosa</t>
  </si>
  <si>
    <t>Minh họa cho module QC  thử nghiệm tính nhạy cảm kháng sinh, câu hỏi 7.7-7.11</t>
  </si>
  <si>
    <t>Tiến trình cấy chuyền và lưu giữ chủng chuẩn</t>
  </si>
  <si>
    <t>theo mô tả trong CLSI M02, phụ lục 4.4</t>
  </si>
  <si>
    <t>"F" chỉ chủng gốc ở trạng thái đông lạnh hoặc đông khô</t>
  </si>
  <si>
    <t>"1" chỉ lần cấy chuyền thứ nhất</t>
  </si>
  <si>
    <t>"2" chỉ lần cấy chuyền thứ hai</t>
  </si>
  <si>
    <t>"3" chỉ lần cấy chuyền thứ ba từ chủng gốc</t>
  </si>
  <si>
    <t>Minh họa cho module Dụng cụ thí nghiệm, câu hỏi 1.13</t>
  </si>
  <si>
    <t>Những tiêu chuẩn QC McFarland trên card Wickerham</t>
  </si>
  <si>
    <t>Đánh giá phòng thí nghiệm về khả năng thử nghiệm kháng kháng sinh</t>
  </si>
  <si>
    <t>Cập nhật 8-2019- bản Excel theo IQLS 8-2019</t>
  </si>
  <si>
    <t>Tên phòng thí nghiệm</t>
  </si>
  <si>
    <t>Địa chỉ phòng thí nghiệm</t>
  </si>
  <si>
    <t>Thành phố/Tỉnh/Quận, huyện</t>
  </si>
  <si>
    <t>Ngày đánh giá</t>
  </si>
  <si>
    <t>DANH MỤC XÉT NGHIỆM VÀ KHỐI LƯỢNG CÔNG VIỆC NUÔI CẤY</t>
  </si>
  <si>
    <t>Cấy mẫu  máu</t>
  </si>
  <si>
    <t>Cấy mẫu nước tiểu</t>
  </si>
  <si>
    <t>Cấy mẫu phân</t>
  </si>
  <si>
    <t>Cấy mẫu hô hấp (không cấy lao)</t>
  </si>
  <si>
    <t>Cấy mẫu dịch vết thương</t>
  </si>
  <si>
    <t>Cấy mẫu dịch não tủy</t>
  </si>
  <si>
    <t>Cấy mẫu dịch vô trùng</t>
  </si>
  <si>
    <t>Cấy mẫu vùng sinh dục</t>
  </si>
  <si>
    <t>Cấy kị khí</t>
  </si>
  <si>
    <t>Cấy nấm (Nấm men)</t>
  </si>
  <si>
    <t>Cấy nấm (Nấm mốc)</t>
  </si>
  <si>
    <t>Tầm soát MRSA (mũi, nách, háng)</t>
  </si>
  <si>
    <t>Tầm soát VRE (trực tràng)</t>
  </si>
  <si>
    <t>Tầm soát CRE (trực tràng)</t>
  </si>
  <si>
    <t>Định danh và thử nghiệm tính nhạy cảm kháng sinh các mẫu phân lập từ các phòng thí nghiệm khác</t>
  </si>
  <si>
    <t>Tầm quan trọng của các mẫu nuôi cấy khác</t>
  </si>
  <si>
    <t>Hệ thống AST tự động</t>
  </si>
  <si>
    <t>Khuếch tán đĩa giấy</t>
  </si>
  <si>
    <t>Dải gradient nồng độ  (vd: Etest/Liofilchem)</t>
  </si>
  <si>
    <t>Vi pha loãng broth (khay 96 giếng)</t>
  </si>
  <si>
    <t>Pha loãng canh thang trong ống nghiệm (phương pháp ống nghiệm)</t>
  </si>
  <si>
    <t>Pha loãng đĩa thạch</t>
  </si>
  <si>
    <t>NHÂN VIÊN</t>
  </si>
  <si>
    <t>Bằng chuyên khoa về Vi sinh Y học hoặc Khoa học Phòng thí nghiệm Y tế (Tiến sĩ, MD, tương đương)</t>
  </si>
  <si>
    <t>Bằng thạc sĩ sau đại học về Vi sinh hoặc Khoa học Phòng thí nghiệm Y học</t>
  </si>
  <si>
    <t>Tốt nghiệp Cử nhân về Vi sinh hoặc Khoa học Phòng thí nghiệm Y học</t>
  </si>
  <si>
    <t>Chứng chỉ đại học hoặc văn bằng về vi sinh hoặc khoa học Phòng thí nghiệm y học</t>
  </si>
  <si>
    <t>Tỉ lệ nhân viên tập huấn vi sinh y học hoặc xét nghiệm y học</t>
  </si>
  <si>
    <t>Tỉ lệ nhân viên tốt nghiệp cử nhân và trên cử nhân</t>
  </si>
  <si>
    <t>SỐ CỜ</t>
  </si>
  <si>
    <t>Cờ đỏ</t>
  </si>
  <si>
    <t>Cơ hội tập huấn</t>
  </si>
  <si>
    <t>Cờ hệ thống</t>
  </si>
  <si>
    <t>Điểm thành phần/ Biểu thị biểu đồ nhiệt</t>
  </si>
  <si>
    <t>CƠ SỞ VẬT CHẤT</t>
  </si>
  <si>
    <t>HỆ THỐNG THÔNG TIN PHÒNG THÍ NGHIỆM (không nằm trong điểm tổng thể)</t>
  </si>
  <si>
    <t>QUẢN LÝ DỮ LIỆU</t>
  </si>
  <si>
    <t>ĐẢM BẢO CHẤT LƯỢNG</t>
  </si>
  <si>
    <t>CHUẨN BỊ MÔI TRƯỜNG VÀ QC</t>
  </si>
  <si>
    <t>QC ĐỊNH DANH</t>
  </si>
  <si>
    <t>QC AST</t>
  </si>
  <si>
    <t>THU THẬP MẪU, VẬN CHUYỂN VÀ QUẢN LÝ</t>
  </si>
  <si>
    <t>QUY TRÌNH</t>
  </si>
  <si>
    <t>ĐỊNH DANH</t>
  </si>
  <si>
    <t>AST CƠ BẢN</t>
  </si>
  <si>
    <t>NHỮNG QUY TẮC THÀNH THẠO AST</t>
  </si>
  <si>
    <t>CÁC PANEL, CHÍNH SÁCH VÀ PHÂN TÍCH AST</t>
  </si>
  <si>
    <t>AN TOÀN</t>
  </si>
  <si>
    <t>1-CƠ SỞ VẬT CHẤT</t>
  </si>
  <si>
    <t>CƠ SỞ VẬT CHẤT PHÒNG THÍ NGHIỆM</t>
  </si>
  <si>
    <t>BẢNG GHI CHÚ HIỆU CHUẨN THIẾT BỊ</t>
  </si>
  <si>
    <t>NHIỆT KẾ</t>
  </si>
  <si>
    <t>GIÁM SÁT NHIỆT ĐỘ VÀ ÁP SUẤT</t>
  </si>
  <si>
    <t>BẢNG GHI CHÚ NHIỆT ĐỘ</t>
  </si>
  <si>
    <t>Phạm vi xác định</t>
  </si>
  <si>
    <t>QUẢN LÝ LÒ HẤP</t>
  </si>
  <si>
    <t>CÓ THIẾT BỊ TỰ ĐỘNG VÀ BẢO TRÌ</t>
  </si>
  <si>
    <t>KIỂM KÊ TỒN KHO VÀ XUẤT KHO</t>
  </si>
  <si>
    <t>2- HỆ THỐNG THÔNG TIN PHÒNG THÍ NGHIỆM</t>
  </si>
  <si>
    <t>LĨNH VỰC DỮ LIỆU NHÂN KHẨU HỌC</t>
  </si>
  <si>
    <t>LĨNH VỰC DỮ LIỆU MẪU XÉT NGHIỆM</t>
  </si>
  <si>
    <t>LĨNH VỰC DỮ LIỆU QUAN SÁT NUÔI CẤY</t>
  </si>
  <si>
    <t>LĨNH VỰC DỮ LIỆU AST</t>
  </si>
  <si>
    <t>CÓ BÁO CÁO VÀ CHUYỂN DỮ LIỆU</t>
  </si>
  <si>
    <t>CÓ KHẢ NĂNG KẾT NỐI GIAO DIỆN</t>
  </si>
  <si>
    <t>ĐỊNH DANH BỆNH NHÂN VÀ MẪU XÉT NGHIỆM</t>
  </si>
  <si>
    <t>PHIẾU YÊU CẦU XÉT NGHIỆM</t>
  </si>
  <si>
    <t>NHẬP THEO THỨ TỰ</t>
  </si>
  <si>
    <t>QUAN SÁT MẪU NUÔI CẤY</t>
  </si>
  <si>
    <t>BÁO CÁO KẾT QUẢ QST</t>
  </si>
  <si>
    <t>BẢO VỆ VÀ KHÔI PHỤC DỮ LIỆU</t>
  </si>
  <si>
    <t>CẤU TRÚC CHẤT LƯỢNG/CƠ BẢN</t>
  </si>
  <si>
    <t>GIÁO DỤC/ ĐÀO TẠO/ CẠNH TRANH NHÂN VIÊN PHÒNG THÍ NGHIỆM</t>
  </si>
  <si>
    <t>XỬ LÝ SỰ CỐ, GIẢI QUYẾT VẤN ĐỀ VÀ PHÂN TÍCH NGUYÊN NHÂN GỐC</t>
  </si>
  <si>
    <t>ĐÁNH GIÁ CHẤT LƯỢNG NGOẠI KIỂM (EQA)</t>
  </si>
  <si>
    <t>5-QUẢN LÝ CHẤT LƯỢNG- MÔI TRƯỜNG</t>
  </si>
  <si>
    <t>CHUẨN BỊ NƯỚC CẤT/ NƯỚC KHỬ ION</t>
  </si>
  <si>
    <t>QC MÔI TRƯỜNG THƯỜNG QUY</t>
  </si>
  <si>
    <t>6- KIỂM SOÁT CHẤT LƯỢNG- ĐỊNH DANH</t>
  </si>
  <si>
    <t>QC NHUỘM GRAM VÀ DÁN NHÃN, LƯU TRỮ HÓA CHẤT</t>
  </si>
  <si>
    <t>QC PHƯƠNG PHÁP SINH HÓA RIÊNG BIỆT</t>
  </si>
  <si>
    <t>CÁC CHỨNG DƯƠNG ĐƯỢC SỬ DỤNG</t>
  </si>
  <si>
    <t>CÁC CHỨNG ÂM ĐƯỢC SỬ DỤNG</t>
  </si>
  <si>
    <t>QC được thực hiện ở mỗi mẻ/ lô mới</t>
  </si>
  <si>
    <t>QC được thực hiện trên các chủng ATCC hoặc chủng ATCC thế hệ sau</t>
  </si>
  <si>
    <t>QC CÁC KIT ĐỊNH DANH THƯƠNG MẠI VÀ HỆ THỐNG ĐỊNH DANH TỰ ĐỘNG</t>
  </si>
  <si>
    <t>7- KIỂM SOÁT CHẤT LƯỢNG- AST</t>
  </si>
  <si>
    <t>QC PHƯƠNG PHÁP AST  KHUẾCH TÁN ĐĨA GIẤY</t>
  </si>
  <si>
    <t>QC PHƯƠNG PHÁP AST DẢI GRADIENT NỒNG ĐỘ</t>
  </si>
  <si>
    <t>QC HỆ THỐNG AST TỰ ĐỘNG</t>
  </si>
  <si>
    <t>8- THU THẬP MẪU BỆNH PHẨM, VẬN CHUYỂN VÀ QUẢN LÝ</t>
  </si>
  <si>
    <t>QUẢN LÝ MẪU BỆNH PHẨM</t>
  </si>
  <si>
    <t>THU THẬP MẪU MÁU VÀ VẬN CHUYỂN</t>
  </si>
  <si>
    <t>THU THẬP MẪU NƯỚC TIỀU VÀ VẬN CHUYỂN</t>
  </si>
  <si>
    <t>THU THẬP MẪU PHÂN VÀ VẬN CHUYỂN</t>
  </si>
  <si>
    <t>QUY TRÌNH CẤY MÁU</t>
  </si>
  <si>
    <t>NHỮNG HỆ THỐNG CẤY MÁU THỦ CÔNG</t>
  </si>
  <si>
    <t>CẤY PHÂN TÌM Salmonella và Shigella</t>
  </si>
  <si>
    <t>10- CÁC PHƯƠNG PHÁP ĐỊNH DANH &amp; SOPs</t>
  </si>
  <si>
    <t>CÁC PHƯƠNG PHÁP ĐỊNH DANH THÔNG THƯỜNG- TỒNG KẾT ĐIỂM SOP</t>
  </si>
  <si>
    <t>Thực hiện đầy đủ*, cập nhật SOP</t>
  </si>
  <si>
    <t>SOP sẵn sàng có**trên bàn làm việc nhân viên</t>
  </si>
  <si>
    <t>SOP định nghĩa QC vi sinh vật, tần suất và kết quả mong đợi</t>
  </si>
  <si>
    <t>SOP cung cấp từng bước những hướng dẫn để thực hiện xét nghiệm</t>
  </si>
  <si>
    <t>SOP cung cấp từng bước những hướng dẫn để diễn giải xét nghiệm</t>
  </si>
  <si>
    <t>STAPHYLOCOCCUS AUREUS, CÁC PHƯƠNG PHÁP ĐỊNH KHÁC</t>
  </si>
  <si>
    <t>STREPTOCOCCUS PNEUMONIAE, CÁC PHƯƠNG PHÁP ĐỊNH DANH THÔNG THƯỜNG</t>
  </si>
  <si>
    <t>ENTEROBACTERIACEAE, CÁC PHƯƠNG PHÁP ĐỊNH DANH THÔNG THƯỜNG</t>
  </si>
  <si>
    <t>HUYẾT THANH SHIGELLA/SALMONELLA</t>
  </si>
  <si>
    <t>ACINETOBACTER SPP, CÁC PHƯƠNG PHÁP ĐỊNH DANH THÔNG THƯỜNG</t>
  </si>
  <si>
    <t>CÁC PHƯƠNG PHÁP ĐỊNH DANH BẰNG BỘ KIT</t>
  </si>
  <si>
    <t>CÁC PHƯƠNG PHÁP ĐỊNH DANH TỰ ĐỘNG</t>
  </si>
  <si>
    <t>11- AST CƠ BẢN</t>
  </si>
  <si>
    <t>BẢO QUẢN CÁC ĐĨA GIẤY KHÁNG SINH VÀ DẢI GRADIENT NỒNG ĐỘ</t>
  </si>
  <si>
    <t>CHUẦN BỊ NUÔI CẤY</t>
  </si>
  <si>
    <t>NUÔI CẤY/ Ủ</t>
  </si>
  <si>
    <t>ĐỌC CÁC KẾT QUẢ AST</t>
  </si>
  <si>
    <t>DIỄN GIẢI CÁC KẾT QUẢ</t>
  </si>
  <si>
    <t>CÁC TIÊU CHUẨN BREAKPOINTS</t>
  </si>
  <si>
    <t>BREAKPOINTS GRAM ÂM VÀ BETA-LACTAM</t>
  </si>
  <si>
    <t>THỬ NGHIỆM KIỂU HÌNH ESBL</t>
  </si>
  <si>
    <t>THỬ NGHIỆM KIỂU HÌNH CARBAPENEMASE</t>
  </si>
  <si>
    <t>THỬ NGHIỆM COLISTIN</t>
  </si>
  <si>
    <t>CÁC ĐỀ XUẤT CHUNG CHO STREP PNEUMONIAE</t>
  </si>
  <si>
    <t>THỬ NGHIỆM CẢM ỨNG KHÁNG CLINDAMYCIN</t>
  </si>
  <si>
    <t>PHỤ LỤC AN TOÀN</t>
  </si>
  <si>
    <t>CÁC THAO TÁC AN TOÀN SINH HỌC</t>
  </si>
  <si>
    <t>TÀI LIỆU AN TOÀN SINH HỌC VÀ TẬP HUẤN</t>
  </si>
  <si>
    <t>Các hóa chất định danh sinh hóa</t>
  </si>
  <si>
    <t>Huyết tương ngưng kết</t>
  </si>
  <si>
    <t>Thạch sinh màu Staph</t>
  </si>
  <si>
    <t>DNAse</t>
  </si>
  <si>
    <t xml:space="preserve">Đĩa Optochin ("P") </t>
  </si>
  <si>
    <t>Ngưng kết latex Strep. pneumo</t>
  </si>
  <si>
    <t>Khả năng di động</t>
  </si>
  <si>
    <t>Thử nghiệm lên men đường Glucose hoặc Dextrose (OF)</t>
  </si>
  <si>
    <t>Khử nitrate</t>
  </si>
  <si>
    <t>Kháng Chloramphenicol (đĩa giấy)</t>
  </si>
  <si>
    <t>Mọc ở  42°C</t>
  </si>
  <si>
    <t>Tổng kết các thiết bị có sẵn</t>
  </si>
  <si>
    <t>Thiết bị chung</t>
  </si>
  <si>
    <t>Các chuẩn QC McFarland đã biết độ đục, bao gồm 0.5, không hết hạn sử dụng</t>
  </si>
  <si>
    <t>Thước thẳng hoặc thước kẹp có vạch milimet</t>
  </si>
  <si>
    <t>Đèn Bunsen hoặc máy đốt vi sinh</t>
  </si>
  <si>
    <t>Khuyên cấy chuẩn  1uL hoặc 10uL (để cấy nước tiểu)</t>
  </si>
  <si>
    <t>Máy đo mật độ huỳnh quang/ máy đo độ đục (để xác định độ đục McFarland)</t>
  </si>
  <si>
    <t>Micropipette (vd: Eppendorf)</t>
  </si>
  <si>
    <t>Máy ly tâm (không sử dụng cho nuôi cấy lao)</t>
  </si>
  <si>
    <t>Tủ ủ CO2</t>
  </si>
  <si>
    <t>Bình nến</t>
  </si>
  <si>
    <t>Tủ ủ (không CO2)</t>
  </si>
  <si>
    <t>Tủ lạnh (2-8°C)</t>
  </si>
  <si>
    <t xml:space="preserve">Tủ lạnh không rã đông, -20°C </t>
  </si>
  <si>
    <t xml:space="preserve">Tủ lạnh không rã đông, -60°C </t>
  </si>
  <si>
    <t xml:space="preserve">Tủ lạnh không rã đông, -80°C </t>
  </si>
  <si>
    <t>Chất hút ẩm có thể tái dùng (để bảo quản những dải hay đĩa kháng sinh đã mở)</t>
  </si>
  <si>
    <t>Lò sấy (làm  khô các chất hút ẩm bão hòa)</t>
  </si>
  <si>
    <t>Tủ An toàn sinh học cấp IIA</t>
  </si>
  <si>
    <t>Lò hấp để chuẩn bị môi trường (lò hấp "sạch")</t>
  </si>
  <si>
    <t>Lò hấp để tiệt trùng chất thải (lò hấp "bẩn")</t>
  </si>
  <si>
    <t>Máy đo pH</t>
  </si>
  <si>
    <t>Máy đo dộ dẫn điện</t>
  </si>
  <si>
    <t>Thiết bị chưng cất/ thẩm thấu ngược</t>
  </si>
  <si>
    <t>Máy khuấy từ gia nhiệt (để trộn hóa chất pha môi trường)</t>
  </si>
  <si>
    <t>Các thiết bị tự động</t>
  </si>
  <si>
    <t>Các thiết bị cấy máu</t>
  </si>
  <si>
    <t>Các thiết bị định danh vi khuẩn và AST (vd:Vitek, Phoenix, Microscan)</t>
  </si>
  <si>
    <t>Các thiết bị đo kháng sinh đồ (vd: SIRSCAN, BIOMIC V3, ADAGIO, ...)</t>
  </si>
  <si>
    <t>Máy MALDI để định danh vi khuẩn</t>
  </si>
  <si>
    <t>Thiết bị PCR phát hiện gen kháng kháng sinh</t>
  </si>
  <si>
    <t xml:space="preserve">Cơ hội tập huấn làm nổi bật những nơi thường xuyên thiếu thẩm quyền tập huấn </t>
  </si>
  <si>
    <t>Cờ hệ thống làm nổi bật những vấn đề với Hệ thống Bệnh viện hoặc với Hệ thống Quốc gia. Người đứng đầu phòng thí nghiệm cần đến sự giúp đỡ của người đứng đầu Bệnh viện hoặc Quốc gia để thay đổi</t>
  </si>
  <si>
    <t>Tổng số cơ hội tập huấn</t>
  </si>
  <si>
    <t>NHÂN VIÊN PHÒNG THÍ NGHIỆM</t>
  </si>
  <si>
    <t>Thành phố</t>
  </si>
  <si>
    <t>Vị trí GPS của Phòng xét nghiệm (được sử dụng để biểu diễn GIS của các chỉ số). VUI LÒNG CHỈ SỬ DỤNG ĐỘ KỸ THUẬT SỐ VỚI DẤU + HOẶC - NHƯNG KHÔNG SỬ DỤNG ĐỘ PHÚT, ĐỘ GIÂY</t>
  </si>
  <si>
    <t>Cao độ: nhập mét không có chữ số sau dâu phẩy</t>
  </si>
  <si>
    <t>Thông tin liên lạc của ban lãnh đạo Phòng thí nghiệm vi sinh liên quan; vd: Giám đốc, Trưởng phòng, Giám sát, Trưởng bộ phận, Cán bộ chất lượng</t>
  </si>
  <si>
    <t>Trưởng Phòng thí nghiệm Vi sinh</t>
  </si>
  <si>
    <t>Kỹ thuật viên trưởng</t>
  </si>
  <si>
    <t>Kỹ thuật viên phòng thí nghiệm</t>
  </si>
  <si>
    <t>Trưởng phòng Nuôi cấy</t>
  </si>
  <si>
    <t>Các nguồn tài trợ phòng thí nghiệm/ cơ sở vật chất chính</t>
  </si>
  <si>
    <t>Phòng thí nghiệm thuộc loại hình cở sở y tế nào</t>
  </si>
  <si>
    <t>7. Khác, ví dụ, Phòng thí nghiệm nghiên cứu</t>
  </si>
  <si>
    <t>Phòng thí nghiệm thuộc cơ sở y tế tuyến nào (nếu được chính phủ tài trợ chủ yếu)</t>
  </si>
  <si>
    <t>DANH MỤC XÉT NGHIỆM VÀ KHỐI LƯỢNG CÔNG VIỆC</t>
  </si>
  <si>
    <t>Phòng thí nghiệm có thực hiện các loại nuôi cấy sau đây không?</t>
  </si>
  <si>
    <t>Trong cột # / năm, vui lòng nhập tổng số mẫu nuôi cấy được thực hiện trong năm ngoái, cả âm tính và dương tính</t>
  </si>
  <si>
    <t>Cấy mẫu máu</t>
  </si>
  <si>
    <t>Cấy mẫu phân (tất cả các vi khuẩn gây bệnh đường ruột)</t>
  </si>
  <si>
    <t>Vui lòng cho biết Phòng thí nghiệm có thực hiện cấy phân tìm các mầm bệnh đường ruột sau đây không. Không nhập số lượng mẫu nuôi cấy.</t>
  </si>
  <si>
    <t>Enterohemorrhagic/Enterotoxic E.coli (vd: O157:H7)</t>
  </si>
  <si>
    <t>Cấy mẫu dịch vô trùng (dịch màng phổi, dịch màng ngoài tim, dịch màng bụng, hoạt dịch)</t>
  </si>
  <si>
    <t>Tầm soát MRSA (vd: mũi, nách, háng)</t>
  </si>
  <si>
    <t>Tầm soát VRE (vd: phết trực tràng)</t>
  </si>
  <si>
    <t>Tầm soát CRE (vd: phết trực tràng)</t>
  </si>
  <si>
    <t>Tham chiếu định danh và AST mẫu cấy từ các phòng thí nghiệm khác</t>
  </si>
  <si>
    <t>CÁC PHƯƠNG PHÁP AST/AMR VÀ KHỐI LƯỢNG CÔNG VIỆC</t>
  </si>
  <si>
    <t>Những phương pháp AST thủ công nào được sử dụng?</t>
  </si>
  <si>
    <t>Những phương pháp AST tự động nào được sử dụng?</t>
  </si>
  <si>
    <t>Khác, vui lòng ghi rõ</t>
  </si>
  <si>
    <t>Phòng thí nghiệm có sử dụng thạch sinh màu để phát hiện vi khuẩn kháng kháng sinh không?</t>
  </si>
  <si>
    <t>Trong cột # / năm, vui lòng nhập số lượng gần đúng sinh vật được thử nghiệm bằng mỗi phương pháp</t>
  </si>
  <si>
    <t>Sinh ESBL</t>
  </si>
  <si>
    <t>Kháng Colistin</t>
  </si>
  <si>
    <t>Phòng thí nghiệm có sử dụng PCR để phát hiện gene kháng kháng sinh không?</t>
  </si>
  <si>
    <t>ĐÀO TẠO/ TẬP HUẤN NHÂN VIÊN PHÒNG THÍ NGHIỆM</t>
  </si>
  <si>
    <t>Trong số lãnh đạo Phòng thí nghiệm và các  kỹ thuật viên thuộc vi sinh, hãy chỉ ra số lượng thuộc từng loại trình độ đào tạo.</t>
  </si>
  <si>
    <t>Số lượng nhân viên được đào tạo về khoa học vi sinh hoặc Phòng thí nghiệm y tế</t>
  </si>
  <si>
    <t>Tỷ lệ nhân viên được đào tạo về khoa học vi sinh hoặc Phòng thí nghiệm y tế</t>
  </si>
  <si>
    <t>Số lượng nhân viên có bằng dưới cử nhân</t>
  </si>
  <si>
    <t>Phòng thí nghiệm đã bao giờ được ghi danh vào chương trình SLIPTA chưa?</t>
  </si>
  <si>
    <t>Phòng thí nghiệm đã bao giờ được ghi danh vào chương trình LQSI của WHO chưa? Năm nào?</t>
  </si>
  <si>
    <t>Phòng thí nghiệm đã bao giờ được đăng ký tham gia bất kỳ chương trình cố vấn nào khác về Quản lý Chất lượng Phòng xét nghiệm (Quốc gia, Khu vực, Quốc tế) chưa? Khi nào?</t>
  </si>
  <si>
    <t>Phòng thí nghiệm có chứng chỉ công nhận ISO 15189 hợp lệ (hiện tại) cho bất kỳ thử nghiệm nào sau đây không? (Xác nhận bằng cách đánh giá chứng chỉ)</t>
  </si>
  <si>
    <t>Tên</t>
  </si>
  <si>
    <t>Họ</t>
  </si>
  <si>
    <t>Địa chỉ Email</t>
  </si>
  <si>
    <t>Góp ý</t>
  </si>
  <si>
    <t>Số mẫu nuôi cấy năm ngoái</t>
  </si>
  <si>
    <t>Số chủng vi khuẩn năm ngoái</t>
  </si>
  <si>
    <t>Số nhân viên</t>
  </si>
  <si>
    <t>Phần này tự động điền, không nhập dữ liệu</t>
  </si>
  <si>
    <t>Năm</t>
  </si>
  <si>
    <t>Năm được công nhận</t>
  </si>
  <si>
    <t>CƠ SỞ HẠ TẦNG PHÒNG THÍ NGHIỆM</t>
  </si>
  <si>
    <t>Phòng thí nghiệm có hệ thống sưởi ấm / điều hòa không khí  không?</t>
  </si>
  <si>
    <t>Tất cả các thiết bị quan trọng (dụng cụ, tủ lạnh, tủ đông, tủ ấm, máy tính, thiết bị tự động) có được hỗ trợ bởi máy phát điện đang hoạt động không?</t>
  </si>
  <si>
    <t>Trong 6 tháng qua, tình trạng mất điện kéo dài có làm ảnh hưởng đến công việc vi sinh thường quy không?</t>
  </si>
  <si>
    <t>Cho biết phòng thí nghiệm có các thiết bị CHỨC NĂNG sau đây không. Trong cột D (#), cho biết có bao nhiêu phần của thiết bị CHỨC NĂNG. Nếu phòng thí nghiệm chỉ có thiết bị mà không hoạt động, hãy chọn "No" và viết "không hoạt động" trong nhận xét. Đồng thời nêu rõ trong phần nhận xét nếu số lượng thiết bị đủ cho khối lượng thử nghiệm của phòng thí nghiệm.</t>
  </si>
  <si>
    <t>Các tiêu chuẩn QC của McFarland đã biết độ đục, bao gồm 0,5, chưa hết hạn sử dụng</t>
  </si>
  <si>
    <t>Khuyên cấy chuẩn 1uL hoặc 10uL  (để cấy nước tiểu)</t>
  </si>
  <si>
    <t>Máy đo mật độ quang học / máy đo độ đục (để xác định  độ đục McFarland)</t>
  </si>
  <si>
    <t>Bình  nến</t>
  </si>
  <si>
    <t>Tủ ủ  (không CO2)</t>
  </si>
  <si>
    <t>Tủ an toàn sinh học cấp IIA</t>
  </si>
  <si>
    <t>Lò hấp để xử lý tiệt trùng chất thải  (lò hấp "bẩn")</t>
  </si>
  <si>
    <t>Phòng thí nghiệm có chuẩn bị môi trường hoặc nước cất nào không? (vd: thạch máu, thạch Mueller Hinton, chai cấy máu)</t>
  </si>
  <si>
    <t>Cho biết phòng thí nghiệm có các thiết bị CHỨC NĂNG sau đây không. Nếu phòng thí nghiệm chỉ có thiết bị mà không hoạt động, hãy chọn "No" và viết "không hoạt độngl" trong nhận xét.</t>
  </si>
  <si>
    <t>HỒ SƠ HIỆU CHUẨN THIẾT BỊ</t>
  </si>
  <si>
    <t>Máy đo mật độ quang  (để xác định độ đục McFarland)</t>
  </si>
  <si>
    <t>THEO DÕI NHIỆT ĐỘ VÀ KHÔNG KHÍ PHÒNG</t>
  </si>
  <si>
    <t>Các tủ ủ CO2 có được kiểm tra mức CO2 thích hợp hay không và được ghi lại hàng ngày (hoặc mỗi ngày sử dụng nếu không sử dụng hàng ngày)?</t>
  </si>
  <si>
    <t>Hồ sơ có chứng minh rằng các chất chỉ thị sinh học (ví dụ, Attest hoặc spore test) được sử dụng để xác nhận nồi hấp có đạt được sự tiệt trùng không? (Xem lại nhật ký để xác nhận). 1- Hàng tuần, 2- Hàng tháng, 3- Ít hơn hàng tháng, 4- Không có hồ sơ</t>
  </si>
  <si>
    <t>TÍNH SẴN CÓ VÀ BẢO DƯỠNG DỤNG CỤ PHÒNG THÍ NGHIỆM</t>
  </si>
  <si>
    <t>Có hồ sơ bảo trì (nhà cung cấp) không?</t>
  </si>
  <si>
    <t>Phòng thí nghiệm có thiết bị tự động cho định danh và AST của vi khuẩn không? (vd: Vitek, Microscan, Phoenix)</t>
  </si>
  <si>
    <t>Thiết bị hiện tại có hoạt động không?</t>
  </si>
  <si>
    <t>Phòng thí nghiệm có thiết bị tự động để đọc đĩa khuếch tán không? (vd: SIRSCAN, BIOMIC V3, ADAGIO, v.v.)</t>
  </si>
  <si>
    <t>Phòng thí nghiệm có thiết bị MALDI để định danh vi khuẩn không? (vd: Bruker, Biomerieux)</t>
  </si>
  <si>
    <t>Phòng thí nghiệm có thiết bị PCR dùng để phát hiện gen kháng kháng sinh không? (vd: GeneXpert)</t>
  </si>
  <si>
    <t>Trong 6 tháng qua, tình trạng hỏng thiết bị kéo dài có ảnh hưởng đến khả năng cung cấp các dịch vụ xét nghiệm vi khuẩn thường quy không?</t>
  </si>
  <si>
    <t>Trong trường hợp thiết bị bị hỏng kéo dài, có kế hoạch dự phòng để cung cấp dịch vụ xét nghiệm vi khuẩn không bị gián đoạn không?</t>
  </si>
  <si>
    <t>Trong 6 tháng qua, phòng thí nghiệm / bệnh viện có hết dự trữ vật tư lấy mẫu không? (Vd: chai cấy máu, cốc vô trùng, tăm bông vô trùng)</t>
  </si>
  <si>
    <t>Trong 6 tháng qua, phòng thí nghiệm có xảy ra tình trạng hết vật tư tiêu hao không? (Vd: đĩa petri, ống, nước muối vô trùng, pipet, đầu pipet, khuyên cấy nhựa, găng tay, giấy, gạc, chất khử trùng)</t>
  </si>
  <si>
    <t>Trong 6 tháng qua, phòng thí nghiệm có trải qua tình trạng cạn kiệt môi trường không? (Vd: môi trường dạng bột, máu cừu, các chất phụ gia khác, môi trường dạng ống)</t>
  </si>
  <si>
    <t>Trong 6 tháng qua, phòng thí nghiệm có hết lượng thuốc thử thông thường không? (Vd: thuốc thử oxidase, thuốc thử indole, thuốc thử catalase, thuốc thử coagulase, ...)</t>
  </si>
  <si>
    <t>Trong 6 tháng qua, phòng thí nghiệm có hết card/ khay định danh hoặc AST cho các thiết bị tự động không?</t>
  </si>
  <si>
    <t>Trong 6 tháng qua, có bất kỳ lượng hàng nào hết đã làm gián đoạn khả năng cung cấp dịch vụ xét nghiệm vi sinh thường quy của phòng thí nghiệm không?</t>
  </si>
  <si>
    <t>Trong trường hợp hết hàng, có kế hoạch dự phòng để cung cấp dịch vụ xét nghiệm vi sinh không bị gián đoạn không?</t>
  </si>
  <si>
    <t>Tiêu chuẩn: Dịch vụ thử nghiệm không được gián đoạn do hết hàng. Các phòng thí nghiệm nên thử tất cả các lựa chọn cho mượn kho từ một phòng thí nghiệm khác hoặc chuyển mẫu đến một phòng thí  nghiệm khác trong khi kho đang được xử lý.</t>
  </si>
  <si>
    <t>Các thiết bị còn hoạt động không?</t>
  </si>
  <si>
    <t>Vui lòng ghi chú "Thiếu" nếu thiếu số lượng thiết bị còn hoạt động để thực hiện xét nghiệm.</t>
  </si>
  <si>
    <t>Hồ sơ nhiệt độ</t>
  </si>
  <si>
    <t>Xác định phạm vi</t>
  </si>
  <si>
    <t>NHÃN:</t>
  </si>
  <si>
    <t xml:space="preserve">NHÃN/ ĐỜI: </t>
  </si>
  <si>
    <t>Vị trí Bệnh nhân (Khu hoặc Đơn vị tại thời điểm lấy mẫu, vd: "ICU")</t>
  </si>
  <si>
    <t>Số nhận dạng mẫu bệnh phẩm</t>
  </si>
  <si>
    <t>Loại mẫu (vd: vết thương)</t>
  </si>
  <si>
    <t>Nguồn mẫu / Vị trí cơ thể (vd: Cánh tay)</t>
  </si>
  <si>
    <t>Các bộ mô tả bổ sung (vd: Trái, Phải)</t>
  </si>
  <si>
    <t>Nhuộm gram của bệnh phẩm (vd, nhuộm gram đàm)</t>
  </si>
  <si>
    <t>Số lượng tế bào biểu mô trên một vi trường phóng đại nhỏ</t>
  </si>
  <si>
    <t>Số lượng PMN (WBCs) trên mỗi vi trường phóng đại nhỏ</t>
  </si>
  <si>
    <t>Số lượng tế bào vi khuẩn trên một trường phóng đại thấp</t>
  </si>
  <si>
    <t>Loại tế bào vi khuẩn (cầu khuẩn gram dương, trực khuẩn gram âm,...)</t>
  </si>
  <si>
    <t>Mô tả hình thái khuẩn lạc (vd: "nhầy, lên men  lactose" hoặc "tan huyết beta")</t>
  </si>
  <si>
    <t>Mô tả số lượng khuẩn lạc (vd: "1+, 2+, 3+, 4+" hoặc "ít, vừa phải, nhiều")</t>
  </si>
  <si>
    <t>Nhuộm gram khuẩn lạc</t>
  </si>
  <si>
    <t>Kết quả xét nghiệm sinh hóa (vd: "catalase dương tính") cho các phương pháp thử nghiệm thông thường</t>
  </si>
  <si>
    <t>Tên vi sinh vật</t>
  </si>
  <si>
    <t>LIS có thể ghi lại phương pháp AST được sử dụng để thu được từng kết quả kháng sinh riêng lẻ (vd: Etest so với Vitek so với đĩa giấy) không?</t>
  </si>
  <si>
    <t>Kích thước vòng khuếch tán đĩa</t>
  </si>
  <si>
    <t>Phiên dịch MIC (S / I / R)</t>
  </si>
  <si>
    <t>LIS có thể ghi các giá trị MIC đến ba chữ số thập phân (vd: 0,016) không?</t>
  </si>
  <si>
    <t>Phần mềm LIS có tự động diễn giải kích thước vòng thành Nhạy, Trung gian, Kháng không?</t>
  </si>
  <si>
    <t>Phần mềm LIS có tự động diễn giải các MIC thành Nhạy, Trung gian, Kháng không?</t>
  </si>
  <si>
    <t>Nếu phần mềm LIS tự động diễn giải kích thước vòng hoặc MIC, các breakpoint có được cập nhật hàng năm không?</t>
  </si>
  <si>
    <t>Nếu phần mềm LIS tự động diễn giải kích thước vòng hoặc MIC, các breakpoint có cập nhật trong ngày không?</t>
  </si>
  <si>
    <t>(Một “Giao diện” là một kết nối điện tử cho phép thông tin lưu chuyển tự động giữa các hệ thống máy tính và ứng dụng phần mềm khác nhau)</t>
  </si>
  <si>
    <t>Liệu LIS có thể loại bỏ dữ liệu trùng lặp dựa trên các tiêu chí đã chọn (vd: ID bệnh nhân, vi khuẩn, ngày lấy mẫu) không?</t>
  </si>
  <si>
    <t>LIS có thể tạo báo cáo tổng kết kháng sinh đồ không?</t>
  </si>
  <si>
    <t>Có thể giao tiếp LIS với các thiết bị AST tự động (vd: Vitek, Phoenix, SIRScan, BIOMIC) không?</t>
  </si>
  <si>
    <t>2: Hai chiều: Thông tin bệnh nhân (vd: số hồ sơ bệnh án, số mẫu bệnh phẩm, loại bệnh phẩm) chuyển từ LIS vào phần mềm thiết bị, và kết quả (định danh và AST) chuyển từ phần mềm thiết bị về LIS.</t>
  </si>
  <si>
    <t>NA: không có thiết bị tự động</t>
  </si>
  <si>
    <t>2: Hai chiều: Thông tin về bệnh nhân (vd: nhân khẩu học, đơn đặt hàng phòng thí nghiệm) chuyển từ HIS vào LIS, và kết quả vi sinh bệnh nhân (định danh / AST) từ LIS trở lại HIS.</t>
  </si>
  <si>
    <t>Phòng thí nghiệm có sử dụng cùng số ID bệnh nhân do bệnh viện và / hoặc phòng khám chỉ định không?</t>
  </si>
  <si>
    <t>Số mẫu bệnh phẩm có được chỉ định theo cách mà không có hai mẫu bệnh phẩm nào được cấp cùng một số trong một năm không?</t>
  </si>
  <si>
    <t>Vị trí Bệnh nhân (Khu hoặc đơn vị tại thời điểm lấy mẫu, vd: "ICU")</t>
  </si>
  <si>
    <t>Loại mẫu bệnh phẩm (vd: vết thương)</t>
  </si>
  <si>
    <t>Thứ tự xét nghiệm (ví dụ: nuôi cấy và AST)</t>
  </si>
  <si>
    <t>Loại mẫu vật (vd: vết thương)</t>
  </si>
  <si>
    <t>Thứ tự xét nghiệm (vd: nuôi cấy và AST)</t>
  </si>
  <si>
    <t>Nhuộm gram của bệnh phẩm (vd:  nhuộm gram đàm)</t>
  </si>
  <si>
    <t>Số lượng PMN (WBCs) trên một vi trường phóng đại nhỏ</t>
  </si>
  <si>
    <t>Số lượng tế bào vi khuẩn trên một trường phóng đại lớn</t>
  </si>
  <si>
    <t>Loại tế bào vi khuẩn (cầu khuẩn gram dương, trực khuẩn gram âm, ...)</t>
  </si>
  <si>
    <t>Mô tả hình thái khuẩn lạc (vd: "nhầy, lên men lactose" hoặc "tan huyết beta")</t>
  </si>
  <si>
    <t>Nhuộm gram các khuẩn lạc của vi khuẩn (cầu khuẩn gram dương, trực khuẩn gram âm,...)</t>
  </si>
  <si>
    <t>Phương pháp AST được sử dụng cho từng loại kháng sinh (ví dụ: Đĩa, Etest, Thiết bị)</t>
  </si>
  <si>
    <t>3: Viết tay trên thẻ làm việc bằng giấy (ví dụ: mặt sau của phiếu yêu cầu mẫu bệnh phẩm) hoặc trong nhật ký</t>
  </si>
  <si>
    <t>4: Kết hợp giữa ghi chép tay và bản ghi điện tử</t>
  </si>
  <si>
    <t>2: Bản in từ thiết bị ID / AST (vd: Vitek, Phoenix, v.v.)</t>
  </si>
  <si>
    <t>3: Bản in từ chương trình máy tính không phải LIS (vd: Word, Excel)</t>
  </si>
  <si>
    <t>Nhiều hơn một có thể được sử dụng. Nếu phòng thí nghiệm hiện không tham gia giám sát AMR, hãy chọn NA</t>
  </si>
  <si>
    <t>Phòng thí nghiệm nhập dữ liệu vào bảng tính Excel</t>
  </si>
  <si>
    <t>Phòng thí nghiệm nhập dữ liệu vào cơ sở dữ liệu trực tuyến</t>
  </si>
  <si>
    <t>Phòng thí nghiệm xuất một tệp từ công cụ AST tự động</t>
  </si>
  <si>
    <t>Phòng thí nghiệm xuất một tệp từ LIS</t>
  </si>
  <si>
    <t>Bao lâu một Giám sát hoặc Cán bộ Chất lượng xem xét các kết quả QC của môi trường, QC định danh và QC AST?</t>
  </si>
  <si>
    <t>Phòng thí nghiệm có tài liệu cập nhật cho thấy bài kiểm tra mỗi nhân viên đã được đào tạo và cho phép làm việc độc lập không? (Xem lại hồ sơ)</t>
  </si>
  <si>
    <t>Hồ sơ có chứng minh rằng nhân viên phòng thí nghiệm nhận được đánh giá năng lực hàng năm cho mỗi điều sau đây không? (Xem lại hồ sơ năng lực, chọn N/ A nếu không có trong menu kiểm tra của phòng thí nghiệm)</t>
  </si>
  <si>
    <t>Tiêu chuẩn: Nhân viên phòng thí nghiệm mới được tuyển dụng phải được đánh giá năng lực trước khi thực hiện các nhiệm vụ độc lập và lặp lại trong vòng sáu tháng. Tất cả nhân viên phòng thí nghiệm phải được đánh giá thường xuyên để kiểm tra năng lực ít nhất mỗi năm một lần. Nhân viên được giao cho một bộ phận mới nên được đánh giá trước khi đảm nhận đầy đủ các nhiệm vụ độc lập. Khi những thiếu sót được ghi nhận, việc đào tạo lại và đánh giá lại nên được lập kế hoạch và lập thành văn bản. Nếu năng lực của nhân viên vẫn dưới mức tiêu chuẩn, hành động tiếp theo có thể bao gồm giám sát đánh giá công việc, phân công lại nhiệm vụ hoặc các hành động thích hợp khác. Hồ sơ đánh giá năng lực và các hành động kết quả cần được lưu giữ trong hồ sơ nhân sự và / hoặc hồ sơ chất lượng. Hồ sơ cần cho thấy những kỹ năng nào được đánh giá, cách đo lường những kỹ năng đó và ai là người thực hiện đánh giá.</t>
  </si>
  <si>
    <t>Kết quả của bệnh nhân có được báo cáo nếu QC môi trường, phương pháp định danh hoặc phương pháp AST không được thực hiện không?</t>
  </si>
  <si>
    <t>Kết quả của bệnh nhân có được báo cáo nếu QC môi trường, phương pháp định danh hoặc phương pháp AST không cho kết quả chấp nhận được không?</t>
  </si>
  <si>
    <t>Có bằng chứng cho thấy phòng thí nghiệm khắc phục sự cố kết quả QC không được chấp nhận đối với môi trường, thuốc thử, hệ thống định danh và phương pháp AST không?</t>
  </si>
  <si>
    <t>Nếu cácthiệt bị tự động được sử dụng để định danh, (vd: Vitek, Phoenix, Microscan) thì có hướng dẫn sử dụng hoặc SOP mô tả cách khắc phục lỗi thiết bị không?</t>
  </si>
  <si>
    <t>Ghi NA nếu phòng thí nghiệm không sử dụng thiết bị tự động</t>
  </si>
  <si>
    <t>Phòng thí nghiệm có bao giờ gửi mẫu EQA đến một phòng thí nghiệm khác để xác nhận trước khi gửi kết quả không?</t>
  </si>
  <si>
    <t>Xem lại 3 thách thức EQA gần đây nhất để định danh vi khuẩn. Có bao nhiêu điểm phòng thí nghiệm đạt&gt; 80%?</t>
  </si>
  <si>
    <t>Các SOP dành riêng cho môi trường có được áp dụng cho từng loại môi trường được hoàn nguyên không?</t>
  </si>
  <si>
    <t>Có tất cả các hồ sơ chuẩn bị môi trường bao gồm những điều sau đây không?</t>
  </si>
  <si>
    <t>Tên môi trường</t>
  </si>
  <si>
    <t>Số mẻ</t>
  </si>
  <si>
    <t>Độ pH</t>
  </si>
  <si>
    <t>Quan sát môi trường hoàn nguyên, mỗi mẻ có ghi nhãn rõ ràng như sau không?</t>
  </si>
  <si>
    <t>Ngày mở hộp</t>
  </si>
  <si>
    <t>Môi trường có được chuẩn bị trong một phòng riêng biệt, ngoài phòng xử lý mẫu và nuôi cấy không?</t>
  </si>
  <si>
    <t>Môi trường có được chuẩn bị trong phòng sạch không?</t>
  </si>
  <si>
    <t>Nước khử ion (DI) hay nước cất có được sử dụng để chuẩn bị tất cả các môi trường không?</t>
  </si>
  <si>
    <t>Hỗn dịch môi trường có được trộn đều với thanh khuấy từ khi đang sôi không?</t>
  </si>
  <si>
    <t>Hỗn dịch hấp tiệt trùng có được làm nguội đến 45-50 ° C trước khi thêm các hợp chất bổ sung (vd: máu) không?</t>
  </si>
  <si>
    <t>Nguồn máu được sử dụng để tạo đĩa thạch máu, chocolate và / hoặc MHB là gì?</t>
  </si>
  <si>
    <t>1: Máu cừu - 2: Máu người (vd: từ các tế bào đóng gói đã hết hạn sử dụng) - 3: Nguồn khác (vui lòng mô tả trong phần nhận xét)</t>
  </si>
  <si>
    <t>Tất cả môi trường đã chuẩn bị có được bảo quản ở 2-8 ° C cho đến khi sử dụng không?</t>
  </si>
  <si>
    <t>Đĩa có được cất trong túi / bịch để tránh mất nước không?</t>
  </si>
  <si>
    <t>Độ dẫn điện</t>
  </si>
  <si>
    <t>Chất lượng môi trường có được kiểm soát bằng cách sử dụng ATCC hoặc các chủng ATCC thế hệ sau không?</t>
  </si>
  <si>
    <t>Hồ sơ có chứng minh rằng QC được thực hiện trên mỗi mẻ mới hoàn nguyên hoặc số mẻ / lô hàng môi trường mới nhận được không?</t>
  </si>
  <si>
    <t>Hồ sơ QC cho đĩa thạch máu có chứng minh rằng chúng được kiểm tra khả năng hỗ trợ sự phát triển của các vi khuẩn khó mọc như Streptococcus pneumoniae không?</t>
  </si>
  <si>
    <t>Hồ sơ QC cho đĩa thạch chocolate có chứng minh rằng chúng được kiểm tra khả năng hỗ trợ sự phát triển của các vi khuẩn khó mọc, chẳng hạn như Neisseria gonorrhoeae hoặc H.influenzae không?</t>
  </si>
  <si>
    <t>Thạch MacConkey (MAC) và Eosin xanh methylen (EMB) chứa muối mật và / hoặc thuốc nhuộm gây độc cho vi khuẩn Gram dương khi được làm đúng cách. Hồ sơ QC cho đĩa MAC và / hoặc EMB có chứng minh rằng mỗi mẻ / lô được thử nghiệm bằng cách sử dụng vi khuẩn Gram dương không?</t>
  </si>
  <si>
    <t>Thuốc nhuộm và chỉ thị pH trong đĩa MAC và EMB cung cấp chất chỉ thị màu để phân biệt giữa các vi khuẩn Gram âm lên men lactose (LF) và không lên men lactose (NLF). Hồ sơ QC cho đĩa MAC và / hoặc EMB có chứng minh rằng mỗi mẻ / lô hiệu quả khi sử dụng cả vi khuẩn LF và NLF không?</t>
  </si>
  <si>
    <t>Hồ sơ QC cho các đĩa thạch phân chọn lọc (vd: XLD, SS, HE) có chứng minh rằng chúng được kiểm tra khả năng ngăn chặn sự phát triển của vi khuẩn Gram dương không?</t>
  </si>
  <si>
    <t>Hồ sơ QC cho các đĩa thạch phân chọn lọc có chứng minh rằng chúng được kiểm tra khả năng tạo ra H2S (hydro sulfua) bằng cách sử dụng vi khuẩn tạo H2S, chẳng hạn như Salmonella spp hoặc Proteus vulgaris không?</t>
  </si>
  <si>
    <t>Tiêu chuẩn: CAP MIC.21300; SANAS TG 28-02: 6.1 Phải kiểm tra tính năng phù hợp của môi trường nuôi cấy, chất pha loãng và các huyền phù khác được chuẩn bị trong nhà, nếu có liên quan, liên quan đến việc phục hồi hoặc duy trì sự sống của các vi khuẩn đích, ức chế hoặc lấn át các vi khuẩn không phải mục tiêu, các đặc tính sinh hóa (phân biệt và chẩn đoán), đặc tính vật lý (vd: pH, thể tích và độ vô trùng).</t>
  </si>
  <si>
    <t>TIẾNG VIỆT</t>
  </si>
  <si>
    <t>Hướng dẫn từng bước để chuẩn bị lứa cấy trong môi trường lỏng thích hợp với tỷ trọng đúng</t>
  </si>
  <si>
    <t>Sau khi cấy vào thiết bị, phòng thí nghiệm có sử dụng lứa cấy còn lại để cấy kiểm tra độ thuần trên thạch không? (Đĩa kiểm tra độ thuần là việc cấy truyền lứa cấy để đảm bảo lứa cấy không bị trộn lẫn hoặc ngoại nhiễm; thường được ria như mẫu nước tiểu để đảm bảo có thể quan sát được từng khúm khuẩn riêng biệt và dùng để kiểm tra độ thuần khi đọc kết quả)</t>
  </si>
  <si>
    <t>Sau khi cấy vào thẻ/khay, phòng thí nghiệm có sử dụng lứa cấy còn lại để cấy kiểm tra độ thuần trên thạch không?</t>
  </si>
  <si>
    <t>Các SOP AST hoặc các tài liệu hỗ trợ tại nơi làm việc có cung cấp ví dụ về tính đề kháng nội tại không? (Chẳng hạn như những quy định trong CLSI M100 Phụ lục B hoặc Quy tắc chuyên gia của EUCAST V3.1)</t>
  </si>
  <si>
    <t>Chính sách phòng thí nghiệm chủ yếu xác định vi khuẩn được làm AST, hay AST chỉ được thực hiện khi bác sĩ yêu cầu cụ thể?</t>
  </si>
  <si>
    <t>1: Phòng thí nghiệm quyết định - 2: Chỉ khi bác sĩ yêu cầu - 3: Kết hợp đồng đều cả hai</t>
  </si>
  <si>
    <t>Chính sách phòng thí nghiệm quyết định loại kháng sinh nào cần thử nghiệm và báo cáo, hay phòng thí nghiệm chỉ thử nghiệm và báo cáo loại kháng sinh được bác sĩ yêu cầu cụ thể?</t>
  </si>
  <si>
    <t>1: Chính sách phòng thí nghiệm quyết địnhh - 2: Chỉ những loại kháng sinh được bác sĩ yêu cầu - 3: Sự kết hợp đồng đều của cả hai</t>
  </si>
  <si>
    <t>Nếu bệnh viện có Ủy ban quản lý thuốc kháng sinh,  thành viên có cán bộ vi sinh không?</t>
  </si>
  <si>
    <t>Nếu bệnh viện có hội đồng Thuốc và Điều trị, cán bộ vi sinh có là thành viên không?</t>
  </si>
  <si>
    <t>Ủy ban Quản lý Kháng sinh hoặc Hội đồng thuốc và Điều trị của bệnh viện có họp ít nhất hàng năm để xem xét các khuyến nghị về các bộ kháng sinh từ hội đồng AST trong nước hoặc quốc tế và sửa đổi chúng dựa trên danh mục thuốc và kháng sinh đồ tích lũy của bệnh viện không?</t>
  </si>
  <si>
    <t>Tủ chống cháy  (để lưu trữ an toàn chất lỏng dễ cháy, ví dụ như etanol)</t>
  </si>
  <si>
    <t>Bộ cấp cứu đổ tràn</t>
  </si>
  <si>
    <t>Kính bảo vệ</t>
  </si>
  <si>
    <t>Dụng cụ bảo vệ mặt khỏi khí dung (mặt nạ, tấm che mặt hoặc bộ phận bảo vệ chống bắn tung tóe)</t>
  </si>
  <si>
    <t>Chính sách phòng thí nghiệm có yêu cầu nhân viên vi sinh phải đi giày bít mũi không?</t>
  </si>
  <si>
    <t>Không chứa đồ ăn cho nhân viên?</t>
  </si>
  <si>
    <t>Không chứa mẫu bệnh phẩm?</t>
  </si>
  <si>
    <t>Tất cả các hóa chất nguy hiểm có được bảo quản thích hợp (axit tách biệt với kiềm; chất dễ cháy trong tủ chống cháy) không?</t>
  </si>
  <si>
    <t>Phòng thí nghiệm có tài liệu cập nhật cho thấy mỗi nhân viên đã được đào tạo và cho phép làm việc độc lập &amp; bài kiểm tra nào không? (Xem lại hồ sơ ghi nhận)</t>
  </si>
  <si>
    <t>Tiêu chuẩn: Nhân viên phòng thí nghiệm mới được tuyển phải được đánh giá năng lực trước khi thực hiện các nhiệm vụ độc lập và một lần nữa trong vòng sáu tháng. Tất cả nhân viên phòng thí nghiệm phải được đánh giá thường xuyên để kiểm tra năng lực ít nhất mỗi năm một lần. Nhân viên được giao cho một bộ phận mới nên được đánh giá trước khi đảm nhận đầy đủ các nhiệm vụ độc lập. Khi những thiếu sót được ghi nhận, việc đào tạo lại và đánh giá lại nên được lập kế hoạch và lập thành văn bản. Nếu năng lực của nhân viên vẫn dưới mức tiêu chuẩn, hành động tiếp theo có thể bao gồm giám sát đánh giá công việc, phân công lại nhiệm vụ hoặc các hành động thích hợp khác. Hồ sơ đánh giá năng lực và các hành động kết quả cần được lưu giữ trong hồ sơ nhân sự và / hoặc hồ sơ chất lượng. Hồ sơ cần cho thấy những kỹ năng nào được đánh giá, cách đo lường những kỹ năng đó và ai là người thực hiện đánh giá.</t>
  </si>
  <si>
    <t>Ghi là NA nếu phòng thí nghiệm không sử dụng thiết bị tự động</t>
  </si>
  <si>
    <t>Phòng thí nghiệm hiện nhận được bao nhiêu lần mỗi năm các đợt ngoại kiểm EQA / PT bao gồm cả xác định vi khuẩn &amp; AST? (Vui lòng không bao gồm các ngoại kiểm được thiết kế để tập trung vào một sinh vật đơn lẻ, ví dụ: TB hoặc N.gonorrhoeae)</t>
  </si>
  <si>
    <t>Các phương pháp thử nghiệm được sử dụng trên các chủng EQA có giống với các phương pháp thử nghiệm được sử dụng cho các chủng bệnh nhân thường quy không?</t>
  </si>
  <si>
    <t>Phòng thí nghiệm có bao giờ gửi chủng phân lập từ chương trình EQA đến một phòng thí nghiệm khác để xác nhận trước khi gửi kết quả không?</t>
  </si>
  <si>
    <t>Xem lại 3 đợt EQA gần đây nhất để xác định sinh vật. Có bao nhiêu điểm phòng thí nghiệm đạt&gt; 80%?</t>
  </si>
  <si>
    <t>5- ĐIỀU CHẾ MÔI TRƯỜNG VÀ KIỂM SOÁT CHẤT LƯỢNG</t>
  </si>
  <si>
    <t>Quan sát môi trường điều chế tạ chỗ, mỗi lô có ghi nhãn rõ ràng như sau không?</t>
  </si>
  <si>
    <t>ĐIỀU CHẾ MÔI TRƯỜNG- NỘI DUNG CHUNG</t>
  </si>
  <si>
    <t>Đĩa có được cất trong túi / gói kín để tránh mất nước không?</t>
  </si>
  <si>
    <t xml:space="preserve">ĐIỀU CHẾỊ NƯỚC CẤT </t>
  </si>
  <si>
    <t>Chất lượng môi trường có được kiểm soát bằng cách sử dụng chủng ATCC hoặc các chủng dẫn xuất ATCC không?</t>
  </si>
  <si>
    <t>Hồ sơ có chứng minh rằng QC được thực hiện trên mỗi lô mới điều chế hoặc số lô / lô hàng MÔI TRƯỜNG MÔI TRƯỜNG mới nhận được không?</t>
  </si>
  <si>
    <t>Hồ sơ QC cho đĩa thạch máu có chứng minh rằng chúng được kiểm tra khả năng hỗ trợ sự phát triển của các sinh vật khó mọc như Streptococcus pneumoniae không?</t>
  </si>
  <si>
    <t>Thạch MacConkey (MAC) và Eosin xanh methylen (EMB) chứa muối mật và / hoặc hóa chất có gây ức chế cho vi khuẩn Gram dương . Hồ sơ QC cho đĩa MAC và / hoặc EMB có chứng minh rằng mỗi lô / lô được QC sử dụng vi sinh vật Gram dương không?</t>
  </si>
  <si>
    <t>Hồ sơ QC cho các đĩa thạch chọn lọc (ví dụ: XLD, SS, HE) có chứng minh rằng chúng được kiểm tra khả năng ngăn chặn sự phát triển của vi sinh vật Gram dương không?</t>
  </si>
  <si>
    <t>Hồ sơ QC cho các đĩa thạch chọn lọc có chứng minh rằng chúng được kiểm tra khả năng tạo ra H2S (hydro sulfua) bằng cách sử dụng sinh vật tạo H2S, chẳng hạn như Salmonella spp hoặc Proteus vulgaris không?</t>
  </si>
  <si>
    <t>Hồ sơ QC cho các đĩa thạch chọn lọc có chứng minh rằng chúng được kiểm tra khả năng tạo ra các sản phẩm phụ axit của quá trình lên men carbohydrate bằng cách sử dụng cả chất lên men và chất không lên men không?</t>
  </si>
  <si>
    <t>ĐIỀU CHẾ VÀ QC MÔI TRƯỜNG MULLER HINTON</t>
  </si>
  <si>
    <t>Bột khô Mueller Hinton Agar (dHMA) có đáp ứng tiêu chuẩn ISO 16782 (CLSI M6) không? (Hàm lượng thymine / thymidine thấp, không bổ sung các cation Mg ++ hoặc Ca ++)</t>
  </si>
  <si>
    <t>Các hộp thạch có độ sâu đồng đều khoảng 4mm không? Xác minh bằng cách kiểm tra một lô gần đây.</t>
  </si>
  <si>
    <t>Các hộp thạch có được đổ trên bề mặt bằng phẳng không?</t>
  </si>
  <si>
    <t>Hồ sơ QC có chỉ ra rằng mỗi lô thạch Mueller Hinton được kiểm tra khả năng tạo ra kích thước vùng ức chế đạt chuẩn bằng cách sử dụng các chủng và kháng sinh tham chiếu ATCC sau đây không?</t>
  </si>
  <si>
    <t>Hồ sơ QC có chỉ ra rằng mỗi lô thạch Mueller Hinton Blood được kiểm tra khả năng tạo ra kích thước vùng ức chế chuẩn bằng cách sử dụng Strep pneumoniae ATCC 49619 (hoặc tương đương) không?</t>
  </si>
  <si>
    <t>ĐIỀU CHẾ  VÀ QC CHAI CẤY MÁU</t>
  </si>
  <si>
    <t>Phòng thí nghiệm có điều chée các chai cấy máu không?</t>
  </si>
  <si>
    <t>1-Môi trường  canh thang tim óc, 2-peptone bổ sung, 3-đậu nành-casein tiêu hoá (đậu nành thử nghiệm), 4-Thioglycolate, 5-Thiol, 6-Colombia, 7-Brucella, 8-Khác, NA</t>
  </si>
  <si>
    <t>hạt resin hoặc than có được thêm vào? (để liên kết các chất kháng khuẩn có trong máu của bệnh nhân)</t>
  </si>
  <si>
    <t>6- KIỂM SOÁT CHẤT LƯỢNG - CÁC PHƯƠNG PHÁP ĐỊNH DANH</t>
  </si>
  <si>
    <t>QC NHUỘM GRAM, DÁN NHÃN VÀ LƯU TRỮ HÓA CHẤT, SINH PHẨM</t>
  </si>
  <si>
    <t>Tiêu chuẩn: CAP MIC.21540, MIC.21624 Tất cả các quy trình nhuộm (nhuộm  gram, nhuộm đặc biệt và nhuộm huỳnh quang) phải được kiểm tra và ghi lại kết quả cho mỗi đợt nhuộm</t>
  </si>
  <si>
    <t>QC nhuộm Gram có được thực hiện bằng cách sử dụng cả sinh vật đối chứng dương tính và âm tính không?</t>
  </si>
  <si>
    <t>Ngày bắt đầu dùng</t>
  </si>
  <si>
    <t>Dùng chứng dương</t>
  </si>
  <si>
    <t>Dùng chứng âm</t>
  </si>
  <si>
    <t>Thực hiện QC mỗi lot</t>
  </si>
  <si>
    <t>QC đượcthực hiện bằng các chủng ATCC</t>
  </si>
  <si>
    <t>Staph ngưng kết latex</t>
  </si>
  <si>
    <t>Strep pneumo ngưng kết latex</t>
  </si>
  <si>
    <t>Methyl red</t>
  </si>
  <si>
    <t>QC được thực hiện bằng cách sử dụng ATCC hoặc các chủng ria ATCC</t>
  </si>
  <si>
    <t>Di động</t>
  </si>
  <si>
    <t>QC ĐỊNH TYP HUYẾT THANH VI KHUẨN ĐƯỜNG RUỘT</t>
  </si>
  <si>
    <t>Cho biết liệu các nộ dung sau của QC đối với thuốc thử huyết thanh học Salmonella và / hoặc Shigella có được thực hiện hay không.</t>
  </si>
  <si>
    <t>Tiêu chuẩn:CAP MIC 21624 Phải sử dụng chứng âm, chứng dương và ghi thông tin thực hiện QC. Tần suất thực hiện QC phải tuân theo quy định cho từng loại test.</t>
  </si>
  <si>
    <t>Xem xét hồ sơ QC để biết Bộ định danh sinh vật thương mại (ví dụ: API, Liofilchem, RapID)</t>
  </si>
  <si>
    <t>Theo hướng dẫn của nhà sản xuất, có phải tất cả các chủng ATCC được khuyến nghị được sử dụng cho bộ nhận dạng không?</t>
  </si>
  <si>
    <t>Xem lại hồ sơ QC cho thẻ / khay ID được sử dụng với các hệ ID tự động (ví dụ: Vitek, Phoenix, Microscan, v.v.) chọn NA nếu phòng thí nghiệm không sử dụng hệ thống tự động cho ID sinh vật</t>
  </si>
  <si>
    <t>Theo hướng dẫn của nhà sản xuất, có phải tất cả các chủng ATCC được khuyến nghị được sử dụng cho thẻ / khay định danh tự động không?</t>
  </si>
  <si>
    <t>12- QUY TẮC  AST</t>
  </si>
  <si>
    <t>Xin lưu ý: tất cả các câu hỏi chỉ đề cập đến chủng phân lập từ bệnh nhân, KHÔNG đề cập đến chủng phân lập nghiên cứu hoặc môi trường</t>
  </si>
  <si>
    <t>Những loại thuốc này có thể nhạy cảm trong phòng XN, nhưng không có hiệu quả lâm sàng đối với Salmonella hoặc Shigella và không nên được báo cáo là nhạy cảm, bất kể kết quả AST.</t>
  </si>
  <si>
    <t>Phòng thí nghiệm có sử dụng đúng các điểm phiên giải fluoroquinolone (FQ) cho Salmonella spp không? (Không nên sử dụng các điểm phiên giải Enterobacteriaceae FQ cho Salmonella spp).</t>
  </si>
  <si>
    <t>Bắt đầu từ năm 2009, CLSI và EUCAST đã hạ thấp điểm gãy đối với một số loại kháng sinh beta-lactam và Aztreonam để tăng cường phát hiện tình trạng kháng thuốc.</t>
  </si>
  <si>
    <t>Bảng trong tab Hướng dẫn của Người đánh giá hiển thị các điểm gãy hiện tại cho các loại kháng sinh này. So sánh bảng này với các thiết bị hỗ trợ để bàn và SOP mà các nhà công nghệ sử dụng cho kích thước vùng ức chế và diễn giải MIC.</t>
  </si>
  <si>
    <t>Các điểm gãy được cập nhật có được sử dụng cho các kết hợp sau không?</t>
  </si>
  <si>
    <t>LƯU Ý: Câu hỏi 12.26 và 12.27 chỉ áp dụng cho các phòng thí nghiệm KHÔNG sử dụng các điểm gãy cephalosporin và aztreonam hiện tại. Nếu phòng thí nghiệm này sử dụng các điểm gãy hiện tại, hãy chọn NA cho cả hai câu hỏi và chuyển đến câu hỏi 12.28</t>
  </si>
  <si>
    <t>Các phòng thí nghiệm KHÔNG sử dụng các điểm gãy cephalosporin và aztreonam hiện tại phải thực hiện kiểm tra kiểu hình ESBL định kỳ. Đối với các chủng phân lập dương tính với ESBL, tất cả các penicilin, cephalosporin và aztreonam nhạy cảm với xét nghiệm phải được báo cáo là kháng. Có thực hành này (thay đổi các giải thích ESBL + từ S sang R) không?</t>
  </si>
  <si>
    <t>Đối với các phòng thí nghiệm NÊN sử dụng các điểm gãy cephalosporin và aztreonam hiện tại, CLSI và EUCAST không còn khuyến nghị xét nghiệm định kỳ cho kiểu hình ESBL. Hơn nữa, nếu xét nghiệm ESBL được thực hiện và kết quả là kết quả dương tính, thì KHÔNG cần thay đổi cách giải thích đối với tác nhân beta-lactam từ nhạy cảm sang kháng thuốc. Phòng thí nghiệm có ngừng chỉnh sửa kết quả AST dựa trên kết quả ESBL không?</t>
  </si>
  <si>
    <t>Lưu ý: Chọn NA nếu phòng thí nghiệm KHÔNG sử dụng các điểm gãy cephalosporin và aztreonam hiện tại</t>
  </si>
  <si>
    <t>Các phòng thí nghiệm KHÔNG sử dụng các điểm gãy carbapenem hiện tại phải thực hiện kiểm tra định kỳ để sản xuất carbapenemase (ví dụ: CarbaNP, mCIM hoặc xét nghiệm phân tử). Nếu một carbapenemase được phát hiện, tất cả các carbapenem mà thử nghiệm nhạy cảm phải được báo cáo là kháng. Thực hành này (thay đổi kết quả từ S sang R dựa trên kết quả xét nghiệm carbapenemase dương tính) có đúng không?</t>
  </si>
  <si>
    <t>Lưu ý: Chọn NA nếu phòng thí nghiệm sử dụng các điểm gãy hiện tại</t>
  </si>
  <si>
    <t>Đối với các phòng thí nghiệm NÊN sử dụng các điểm gãy carbapenem hiện tại, CLSI và EUCAST không còn khuyến nghị kiểm tra định kỳ để sản xuất carbapenemase. Hơn nữa, nếu thử nghiệm như vậy được thực hiện và kết quả là kết quả dương tính, thì không cần thay đổi cách giải thích carbapenems từ nhạy cảm sang kháng thuốc. Phòng thí nghiệm có ngừng chỉnh sửa kết quả AST dựa trên kết quả carbapenemase không?</t>
  </si>
  <si>
    <t>Lưu ý: Chọn NA nếu phòng thí nghiệm KHÔNG sử dụng các điểm gãy hiện tại</t>
  </si>
  <si>
    <t>Khi S.pneumoniae được phân lập từ CSF, penicillin, ceftriaxone và / hoặc cefotaxime có được báo cáo chỉ sử dụng các điểm gãy của viêm màng não không?</t>
  </si>
  <si>
    <t>Khi S.pneumoniae được phân lập từ các bệnh phẩm không phải là dịch não tủy, thì penicillin, ceftriaxone và / hoặc cefotaxime có được báo cáo sử dụng cả hai điểm gãy viêm màng não và không viêm màng não không?</t>
  </si>
  <si>
    <t>Các phòng thí nghiệm KHÔNG sử dụng các điểm gãy aztreonam và cephalosporin hiện tại nên đính kèm nhận xét cảnh báo vào báo cáo đối với các sinh vật dương tính với ESBL: “Các nhà sản xuất ESBL nên được coi là kháng lâm sàng đối với tất cả các penicilin, cephalosporin và aztreonam.” Thực hành này có được áp dụng đúng không?</t>
  </si>
  <si>
    <t>Phòng thí nghiệm có thực hiện bất kỳ kiểm tra kiểu hình nào để sản xuất ESBL không? Bao gồm đĩa, E test hoặc giếng sàng lọc trong hệ thống tự động.</t>
  </si>
  <si>
    <t>Hồ sơ có chỉ ra rằng phòng thí nghiệm sử dụng cả sinh vật chứng dương và âm để QC kiểm tra ESBL đang được sử dụng không? (Một chủng ESBL dương tính thường được sử dụng là Klebsiella pneumoniae ATCC 700603)</t>
  </si>
  <si>
    <t>Khi xác nhận dương tính với ESBL, phòng thí nghiệm có thông báođơn vị Kiểm soát nhiễm khuẩn không?</t>
  </si>
  <si>
    <t xml:space="preserve">KIỂM TRA  KIỂU HÌNH CARBAPENEMASE </t>
  </si>
  <si>
    <t>Thạch Sinh sắc tố đặc hiệu cho các vi khuẩn sản xuất carbapenemase</t>
  </si>
  <si>
    <t>THU COLISTIN</t>
  </si>
  <si>
    <t>Vi pha loãng trong canh thang (BMD) với Polysorbate 80</t>
  </si>
  <si>
    <t>Vi pha loãng trong canh thang (BMD) không có Polysorbate 80</t>
  </si>
  <si>
    <t>Nếu phòng thí nghiệm thực hiện Vi pha loãng trong canh thang(BMD) cho colistin AST, thì  Mueller Hinton đã điều chỉnh cation có được sử dụng không?</t>
  </si>
  <si>
    <t>Phòng thí nghiệm đã tập huấn nhân viên y tế về những hạn chế và rủi ro hiện tại liên quan đến colistin AST chưa?</t>
  </si>
  <si>
    <t>Phòng thí nghiệm có thực hiện Staph aureus với penicillin không?</t>
  </si>
  <si>
    <t>Các chủng Staph aureus có kích thước vùng penicilin hoặc MIC trong vùng nhạy cảm có được thử nghiệm sản xuất β-lactamase bằng cách sử dụng thử nghiệm zone-adge test trước khi được báo cáo là nhạy cảm với penicilin không?</t>
  </si>
  <si>
    <t>Khi phương pháp MIC thủ công được sử dụng để kiểm tra vancomycin với Staph aureus, thử nghiệm có được ủ trong 24 giờ trước khi đọc kết quả không?</t>
  </si>
  <si>
    <t>Quan sát Đĩa kháng sinh đồ AST của Strep. pneumoniae đang được đọc</t>
  </si>
  <si>
    <t>Nắp hộp có được tháo không</t>
  </si>
  <si>
    <t>Đĩa kháng sinh đồ có được cung cấp đủ nguồn sáng khi đọc không?</t>
  </si>
  <si>
    <t>Các vùng được đo là vùng ức chế tăng trưởng không (trái ngược với vùng tan huyết)?</t>
  </si>
  <si>
    <t>Có không nhiều hơn 4 đĩa trên mỗi hộp thạch 100mm hay 9 đĩa trên hộp thạch 150mm?</t>
  </si>
  <si>
    <t>QUY TẮC PHIÊN GiẢI ĐẶC BIỆT ĐỐI VỚI STREP PNEUMONIAE</t>
  </si>
  <si>
    <t>Phòng thí nghiệm có sử dụng phương pháp khuếch tán đĩa để kiểm tra loại kháng sinh nào sau đây cho S.pneumo không?</t>
  </si>
  <si>
    <t>XÉT NGHIỆM KHÁNG CLINDAMYCIN CẢM ỨNG</t>
  </si>
  <si>
    <t>Hồ sơ có chỉ ra rằng phòng thí nghiệm sử dụng cả chủng chứng âm và chứng dương để QC kiểm tra ICR đang sử dụng không? (Chủng ICR dương tính thường được sử dụng là S.aureus ATCC BAA-977)</t>
  </si>
  <si>
    <t>QUY TẮC PHIÊN GIẢI CHO DỊCH NÃO TỦY (CSF)</t>
  </si>
  <si>
    <t>Enterococcus faecalis ATCC 29212 / CIP 103214 (để đánh giá tính phù hợp của MHA đối với  trimethoprim-sulfonamide)</t>
  </si>
  <si>
    <t>Nuôi cấy gốc đối chiếu (chế phẩm canh trường của các mẫu cấy đối chiếu) được duy trì ở &lt;-20 ° C trong chất ổn định thích hợp (10% -15% glycerol trong TRYPTIC SOY BROTH, 50% huyết bào bê trong nước dùng, máu cừu đã khử chất béo, hoặc skim milk)</t>
  </si>
  <si>
    <t>Nuôi cấy chủng làm việc hàng tháng, hoặc "F1", được bảo quản ở 2-8 ° C trong tối đa 4 tuần, sau đó loại bỏ</t>
  </si>
  <si>
    <t>Cấy chuyền hàng ngày, hoặc “F3”, bị loại bỏ sau một ngày sử dụng.</t>
  </si>
  <si>
    <t>Tiêu chuẩn: SANAS TG 28-02: 7.2.2 Chủng tham chiếu là chủng vi sinh vật cấy từ bộ chủng chuẩn, ví dụ ATCC. Chủng stock là chủng cấy chuyền từ chủng chuẩn ATCC. Chủng làm việc ( working) là chủng ria cấy từ chủng stock. Chủng cấy chuyền là chủng cấy từ  chủng working trên đĩa thạch.</t>
  </si>
  <si>
    <t>Phòng thí nghiệm có các chủng tham chiếu sau không? (Chủng Tương đương CIP cũng được hiển thị)</t>
  </si>
  <si>
    <t>QC CÁC PHƯƠNG PHÁP AST CỦA ĐĨA KHUYE61CH TÁN</t>
  </si>
  <si>
    <t>CLSI và EUCAST yêu cầu tất cả QC kháng sinh phải được thực hiện mỗi ngày xét nghiệm, không chỉ khi nhận được số lô mới.</t>
  </si>
  <si>
    <t>Các phòng thí nghiệm muốn giảm tần suất QC kháng sinh từ hàng ngày xuống hàng tuần sau khi chứng minh hiệu suất đạt yêu cầu với QC hàng ngày bằng cách sử dụng một trong hai kế hoạch được mô tả trong CLSI M02, phần 4.7. Kế hoạch 20-30 ngày hoặc kế hoạch 15 lần lặp lại.</t>
  </si>
  <si>
    <t>Có tài liệu nào cho thấy phòng thí nghiệm đã hoàn thành thành công kế hoạch 20-30 ngày hoặc kế hoạch 15 lần lặp lại (3 - x 5 ngày) cho tất cả các đĩa kháng sinh đang được sử dụng không? (Yêu cầu xem Hồ sơ)</t>
  </si>
  <si>
    <t>QC PHƯƠNG PHÁP AST E test</t>
  </si>
  <si>
    <t>QC etest gradient có được thực hiện trước khi đưa số lô / lô hàng mới vào sử dụng không? (Xem lại hồ sơ QC để xác nhận)</t>
  </si>
  <si>
    <t>Không bao gồm QC lô mới, QC kháng sinh etest được thực hiện thường xuyên như thế nào? (Xác nhận bằng cách xem xét hồ sơ QC; quay lại vài tháng)</t>
  </si>
  <si>
    <t>1: Mỗi ngày etest AST được thực hiện trên bệnh nhân - 2: Hàng tuần - 3: Cách tuần - 4: Hàng tháng - 5: Khác (mô tả trong phần nhận xét) - NA: không sử dụng phương pháp dải</t>
  </si>
  <si>
    <t>QC kháng sinh etest có được thực hiện bằng cách sử dụng các chủng tham chiếu ATCC được khuyến nghị dưới đây không? (Xem lại hồ sơ QC để xác nhận)</t>
  </si>
  <si>
    <t>Các mẫu nhạy cảm có được xử lý trong vòng một giờ sau khi đến phòng thí nghiệm không?</t>
  </si>
  <si>
    <t>Khi phòng thí nghiệm vi khuẩn học hết giờ làm việc, bộ phận phòng thí nghiệm khác có xử lý (đĩa) mẫu vật hoặc đảm bảo rằng chúng được bảo quản ở nhiệt độ thích hợp không? (Chọn NA nếu phòng thí nghiệm vi khuẩn học làm liên tục)</t>
  </si>
  <si>
    <t>Bệnh phẩm đường hô hấp</t>
  </si>
  <si>
    <t>Bệnh phẩm vết thương</t>
  </si>
  <si>
    <t>Cấy mẫu sinh dục</t>
  </si>
  <si>
    <t>Tiêu chuẩn: ISO 15189: 5.4.1, 5.4.5, 5.4.7, 5.4.8, 5.4.10, 5.4.11, 5.4.13 Tiêu chuẩn: ISO 15189: 5.2.9, 5.4.14, 5.7.3 Mẫu phải được bảo quản trong các điều kiện thích hợp để duy trì sự ổn định của mẫu thử. Các mẫu không còn cần thiết phải được xử lý theo cách an toàn, theo các quy định về an toàn sinh học</t>
  </si>
  <si>
    <t>Các tiêu chí từ chối có được viết ra trong SOP hoặc để ở bench làm việc cho từng loại mẫu không?</t>
  </si>
  <si>
    <t>Cây máu</t>
  </si>
  <si>
    <t>Mẫu không có thông tin có từ chối?</t>
  </si>
  <si>
    <t>Các mẫu  bị rò rỉ có bị từ chối không?</t>
  </si>
  <si>
    <t>Các mẫu có bị từ chối nếu không được vận chuyển đến phòng thí nghiệm trong thời hạn quy định không?</t>
  </si>
  <si>
    <t>Xem lại hướng dẫn lấy mẫu cấy máu. Nó có thể hiện các mục sau đây không?</t>
  </si>
  <si>
    <t>Chính sách phòng thí nghiệm có yêu cầu hai "bộ" cấy máu không?</t>
  </si>
  <si>
    <t>Xem lại hướng dẫn lấy mẫu cấy nước tiểu. Nó có thể hiện các mục sau đây không?</t>
  </si>
  <si>
    <t>Hướng dẫn thu thập nước tiểu giữa dòng và thu thập nước tiểu vô khuẩn</t>
  </si>
  <si>
    <t>Thu thập vào lọ vô trùng</t>
  </si>
  <si>
    <t>Xem lại hướng dẫn lấy mẫu cấy phân. Nó có thể hiện các mục sau đây không?</t>
  </si>
  <si>
    <t>Lọ chứa</t>
  </si>
  <si>
    <t>SOP để cấy máu có xác định một cách thích hợp những sinh vật nào thường được coi là ngoại nhiễm không?</t>
  </si>
  <si>
    <t>Ví dụ: Corynebacterium spp., Propionibacterium spp., Micrococcus spp., Viridans Strep spp., Bacillus spp., Và Staph spp âm tính với coagulase. cô lập từ một mẫu NUÔI CẤY duy nhất</t>
  </si>
  <si>
    <t>Phòng thí nghiệm có thực hiện AST trên các sinh vật có khả năng ngoại nhiễm không?</t>
  </si>
  <si>
    <t>Sau 48 giờ ủ, cấy lại tất cả các chai có biểu hiện âm tính trở lại (nếu lần cấy chuyển đầu tiên là âm tính)</t>
  </si>
  <si>
    <t>Cần cấy chuyển trên đĩa thạch sô cô la (ủ trong 5% CO2) để đảm bảo phục hồi các sinh vật khó tính</t>
  </si>
  <si>
    <t>Ủ tất cả các chai từ 5 đến 7 ngày trước khi đưa ra báo cáo kết quả âm tính cuối cùng</t>
  </si>
  <si>
    <t>Vào ngày cuối cùng của quá trình ủ, thực hiện cấu chuyển trước khi phát hành báo cáo âm tính cuối cùng</t>
  </si>
  <si>
    <t>Phòng thí nghiệm có SOP về cách thực hiện cấy nước tiểu để nuôi cấy vi khuẩn không? (yêu cầu xem)</t>
  </si>
  <si>
    <t>Có dùng que cấy định lượng để cấy lên đĩa?</t>
  </si>
  <si>
    <t>SOP nuôi cấy nước tiểu có cung cấp hướng dẫn cho kỹ thuật viên trong việc xác định sinh vật nào “có khả năng gây bệnh” (cần thực hiện tiếp ID và AST) dựa trên số lượng, khả năng gây bệnh và phương pháp lấy mẫu không?</t>
  </si>
  <si>
    <t>Kĩ thuật viên đã được đào tạo đầy đủ để nhận ra một mẫu nước tiểu thu thập kém chất lượng (tạp nhiễm vi hệ khuẩn trên phân hoặc da) dựa trên số lượng, chủng loại và sự kết hợp tương đối của cvi khuẩn mọc trên đĩa hiện có?</t>
  </si>
  <si>
    <t>Phòng thí nghiệm có SOP về cách cấy phân tìm vi khuẩn gây bệnh không? (yêu cầu xem)</t>
  </si>
  <si>
    <t>Thạch  chọn lọc và phân biệt đối với Salmonella và Shigella (ví dụ: thạch Salmonella / Shigella, thạch Hektoen Enteric, thạch Xylose Lysine Deoxycholate, hoặc Deoxycholate Citrate Agar)</t>
  </si>
  <si>
    <t>Các mầm bệnh sau đây có được nhắm mục tiêu thường xuyên cho mỗi mẫu phân?</t>
  </si>
  <si>
    <t>SOP có sẵn ** cho nhân viên đang làm việc không?</t>
  </si>
  <si>
    <t>SOP có sẵn ** cho nhân viên xét nghiệm không?</t>
  </si>
  <si>
    <t>Giấy phản ứng dùng một lần có bị loại bỏ sau khi sử dụng (không được tái sử dụng) không?</t>
  </si>
  <si>
    <t>SOP có sẵn ở vị trí làm việc ** cho nhân viên xét nghiệm không?</t>
  </si>
  <si>
    <t>SOP có cung cấp hướng dẫn từng bước về cách làm không?</t>
  </si>
  <si>
    <t>Xác định rõ Sinh vật QC, tần số QC và kết quả QC dự kiến</t>
  </si>
  <si>
    <t>Hướng dẫn từng bước để chuẩn bị chủng cấy trong môi trường lỏng thích hợp và độc đục chính xác</t>
  </si>
  <si>
    <t>Khi kết quả ID (dãy số ID) không đạt đến ngưỡng nhận dạng có thể chấp nhận được, thì có bằng chứng cho thấy hành động thích hợp được thực hiện, chẳng hạn như lặp lại xét nghiệm bằng phương pháp khác hoặc thực hiện các xét nghiệm sinh hóa bổ sung không?</t>
  </si>
  <si>
    <t>CÁC PHƯƠNG PHÁP ĐỊNH DANH (ID) TỰ ĐỘNG</t>
  </si>
  <si>
    <t>Hướng dẫn từng bước để chuẩn bị huyền dịch vi khuẩn trong loại môi trường và độ đục chính xác</t>
  </si>
  <si>
    <t>Hướng dẫn từng bước về cách cấy và ủ vào thiết bị</t>
  </si>
  <si>
    <t>Hướng dẫn rõ ràng về cách giải thích kết quả và phát hiệnn kết quả không được chấp nhận</t>
  </si>
  <si>
    <t>Sau khi cấy vào thẻ / khay, phòng thí nghiệm có thực hiện cấy kiểm tra độ thuần của lứa cấy?</t>
  </si>
  <si>
    <t>Sau khi cấy, phòng thí nghiệm có ria chủng lên đĩa để kiểm tra độ thuần không? (Đĩa kiểm tra độ thuần để đảm bảo mẫu vi khuẩn không bị tạp hoặc bị ngoại nhiễm; thường cấy hàng rào như cấy nước tiểu để đảm bảo hình thành các khuẩn lạc riêng lẻ và được kiểm tra độ thuần khi đọc kết quả)</t>
  </si>
  <si>
    <t>Khi phần mềm công cụ Báo động kết quả ID là có nghi vấn, có bằng chứng cho thấy hành động thích hợp được thực hiện, chẳng hạn như lặp lại thử nghiệm bằng phương pháp khác hoặc thực hiện các xét nghiệm sinh hóa bổ sung không?</t>
  </si>
  <si>
    <t>LƯUĐỒ ID</t>
  </si>
  <si>
    <t>Khi đĩa cấy ban đầu có các loại khuẩn lạc hỗn hợp, có phải thực hànhria cấy từng khuẩn lạc quan tâm vào đĩa mới để đảm bảo độ tinh khiết trước khi theo dõi nhận dạng không?</t>
  </si>
  <si>
    <t>Có áp dụng thực hành chuẩn là thực hiện nhuộm gram trên mỗi phân lập quan trọng trước khi thực hiện bất kỳ thử nghiệm nào khác không?</t>
  </si>
  <si>
    <t>Đối với trực khuẩn gram âm, có áp dụng thực hành chuẩn là là thực hiện xét nghiệm oxidase trước, trước khi tiến hành bất kỳ xét nghiệm định danh nào khác (bao gồm cả ID tự động) không?</t>
  </si>
  <si>
    <t>Đối với trực khuẩn gram âm, có áp dụng thực hành chuẩn là thực hiện xét nghiệm indole tiếp theo, trước khi tiếp tục các xét nghiệm định danh khác (bao gồm cả ID tự động) không?</t>
  </si>
  <si>
    <t>Đối với trực khuẩn gram âm oxidase không lên men lactose (quan sát rõ ràng trên MacConkey), có đủ các xét nghiệm để xác định chính xác không?</t>
  </si>
  <si>
    <t>Đối với trực khuẩn gram âm có oxidase dương không phải là Pseudomonas aeruginosa (không có mùi đặc trưng), có đủ các xét nghiệm để xác định định danh chắc chắn không?</t>
  </si>
  <si>
    <t>Đối với cầu khuẩn gram dương, Có áp dụng thực hành chuẩn là  thực hiện xét nghiệm catalase đầu tiên, trước khi tiến hành bất kỳ xét nghiệm nhận dạng nào khác (bao gồm cả ID tự động) không?</t>
  </si>
  <si>
    <t>Đối với cầu khuẩn gram dương có catalase, có áp dụng thực hành chuẩn là thực hiện xét nghiệm coagulase tiếp theo, trước khi tiến hành các xét nghiệm định danh khác (bao gồm cả ID tự động) không?</t>
  </si>
  <si>
    <t>Đối với cầu khuẩn gram dương catalase, có áp dụng thực hành chuẩn là đánh giá loại tan máu (alpha, beta, gamma), trước khi tiến hành các xét nghiệm định danh khác (bao gồm cả ID tự động) không?</t>
  </si>
  <si>
    <t>Xin lưu ý: tất cả các câu hỏi chỉ đề cập đến xét nghiệm từ chủng phân lập bệnh nhân, KHÔNG đề cập đến phân lập nghiên cứu hoặc môi trường</t>
  </si>
  <si>
    <t>BẢO QUẢN ĐĨA KHÁNG SINH VÀ THANH E ETEST GRADIENT</t>
  </si>
  <si>
    <t>Chất hút ẩm có thay đổi màu sắc khi độ ẩm tăng lên không (cho thấy cần phải thay thế hoặc sấy lại)?</t>
  </si>
  <si>
    <t>Khi chuẩn bị hyền dịch vi khuẩn, có sử dụng khuẩn lạc dưới 18 giờ không?</t>
  </si>
  <si>
    <t>Khi chuẩn bị huyền dịch vi khuẩn, có bao giờ sử dụng khuẩn lạc trên 24 giờ không?</t>
  </si>
  <si>
    <t>Quan sát quá trình chuẩn bị huyền dịch vi khuẩn làm AST, các kĩ thuật viên có chỉ sử dụng các khuẩn lạc riêng lẻ, khuẩn lạc to của cùng một kiểu hình thái không?</t>
  </si>
  <si>
    <t>Phòng thí nghiệm có bao giờ cố ý trộn hai sinh vật khác nhau vào huyền dịch AST không?</t>
  </si>
  <si>
    <t>Huyền dịch vi khuẩn có được đưa đến mật độ tương đương 0,5 McFarland không?</t>
  </si>
  <si>
    <t>Kiểm tra độ chính xác của độ đục như thế nào?</t>
  </si>
  <si>
    <t>Phòng thí nghiệm có bao giờ sử dụng thạch khác ngoài Mueller Hinton Máu cho AST của S. pneumoniae không?</t>
  </si>
  <si>
    <t>Huyền dịch vi khuẩn có luôn được sử dụng trong vòng 15 phút sau khi chuẩn bị không?</t>
  </si>
  <si>
    <t>Que gòn vô trùng có được sử dụng để phết đĩa không?</t>
  </si>
  <si>
    <t>Huyền dịch vi khuẩn có được phết lan đều không?</t>
  </si>
  <si>
    <t>Vạch một đường từ trên xuống dưới, sau đó phết từ trái sang phải qua đường đó từ trên xuống dưới. Xoay đĩa 60 ° và lặp lại từ đầu; xoay đĩa 60 ° và lặp lại một lần nữa.</t>
  </si>
  <si>
    <t>Trước khi đặt các đĩa / dải kháng sinh, các đĩa MH đã phết được để yên, đậy nắp, trong 3 đến không quá 15 phút để cho không bớt bề mặt không?</t>
  </si>
  <si>
    <t>Đĩa / dải KS có bao giờ di chuyển sau khi đặt trên thạch không?</t>
  </si>
  <si>
    <t>Khi sử dụng bộ dập nhiều đĩa kháng sinh, đáy của bộ phân phối có được khử trùng giữa các hộp thạch vi khuẩn khác nhau không?</t>
  </si>
  <si>
    <t>Các đĩa cấy AST có được ủ trong vòng 15 phút sau khi đặt đĩa / dải không?</t>
  </si>
  <si>
    <t>Sau khi cấy AST, có thực hiện cấy kiểm tra độ thuần không?</t>
  </si>
  <si>
    <t>Các dĩa AST cho các vi khuẩn thường có bao giờ được ủ trong CO2 không?</t>
  </si>
  <si>
    <t>Các lớp vi khuẩn phết kháng sinh đồ có mịn đều và liên tục (không có khoảng trống hoặc các khuẩn lạc riêng lẻ xuất hiện)?</t>
  </si>
  <si>
    <t>Nếu có các khuẩn lạc riêng lẻ rõ ràng trong vùng ức chế, phòng thí nghiệm có lặp lại thử nghiệm với việc cấy mới khuẩn lạc từ đĩa ban đầu không?</t>
  </si>
  <si>
    <t>Quan sát đĩa AST Mueller Hinton đang được đọc.</t>
  </si>
  <si>
    <t>Hộp thạch AST có được giữ phía trên nền đen, không phản chiếu không?</t>
  </si>
  <si>
    <t>Đĩa thạch AST có được chiếu sáng đầy đủ với ánh sáng phản xạ không?</t>
  </si>
  <si>
    <t>Đĩa thạch có bị đảo ngược và các vùng kháng khuẩn được đo từ bên dưới không?</t>
  </si>
  <si>
    <t>Phòng thí nghiệm có tài liệu hướng dẫn kèm ảnh mô tả cách đo kích thước vùng kháng khuẩn, chẳng hạn như CLSI M02 hoặc hướng dẫn đọc khuếch tán đĩa EUCAST không?</t>
  </si>
  <si>
    <t>SOP hoặc tài lệu hướng dẫn tại vị trí làm việc có hướng dẫn rằng kích thước vùng kháng khuẩnvà / hoặc điểm cuối MIC cho co-trimoxazole (SXT) được đo ở mức ức chế 80% sự phát triển, thay vì 100% không?</t>
  </si>
  <si>
    <t>SOP hoặc tài lệu hướng dẫn tại vị trí làm việc có hướng dẫn cách đo lường các vùng cấm và / hoặc điểm cuối MIC khi Proteus spp. bầy đàn là hiện tại?</t>
  </si>
  <si>
    <t>Có bằng chứng cho thấy các hành động thích hợp được thực hiện khi phần mềm thiết bị AST gắn báo động kết quả AST là có nghi vấn (chẳng hạn như kiểm tra độ thuần hoặc lặp lại thử nghiệm bằng phương pháp khác) không?</t>
  </si>
  <si>
    <t>Lưu ý: Đề kháng nội tại được định nghĩa là tính đề kháng vốn có hoặc bẩm sinh (không mắc phải) được phản ánh ở dạng hoang dã của tất cả các vi khuẩn của loài; ví dụ: Citrobacter spp. và Klebsiella spp. về bản chất (tự nhiên) đề kháng với ampicillin</t>
  </si>
  <si>
    <t>Các SOP AST hoặc các tài hiệu hướng dẫn tại vị trí làm việc có cung cấp ví dụ về các mẫu đề kháng nội tại không? (Chẳng hạn như những quy định trong CLSI M100 Phụ lục B hoặc Quy tắc chuyên gia EUCAST V3.1)</t>
  </si>
  <si>
    <t>Các SOP AST hoặc các các tài hiệu hướng dẫn tại vị trí làm việc  có xác định các ví dụ về kết quả AST bất thường hoặc bất ngờ không? (Chẳng hạn như những quy định trong CLSI M100 Phụ lục A hoặc Quy tắc chuyên gia EUCAST V3.1)</t>
  </si>
  <si>
    <t>Các SOP của AST hoặc các các tài hiệu hướng dẫn tại vị trí làm việc  có mô tả những hành động cần thực hiện khi gặp các kết quả AST bất thường hoặc không mong muốn (ví dụ: kiểm tra độ tinh khiết, xác nhận lại ID sinh vật, kiểm tra QC liên quan, thử nghiệm lặp lại, thông báo cho người giám sát)?</t>
  </si>
  <si>
    <t>Phòng thí nghiệm chủ yếu sử dụng tiêu chuẩn điểm gãy AST nào?</t>
  </si>
  <si>
    <t>Yêu cầu xem bản in tiêu chuẩn mới nhất của phòng thí nghiệm. Nó quá 3 năm trước?</t>
  </si>
  <si>
    <t>Phòng thí nghiệm có xem xét các thay đổi tiêu chuẩn quan trọng không, ví dụ. những thay đổi về điểm gãy, với các ủy ban liên quan của bệnh viện (ví dụ: dược và hội đồng thuốc, quản lý)?</t>
  </si>
  <si>
    <t>Nhìn vào các đĩa cefotaxime hiện đang được sử dụng. Nồng độ thuốc có tương ứng chính xác với tiêu chuẩn phòng thí nghiệm sử dụng không? (Điểm gãy  CLSI yêu cầu đĩa 30ug, điểm gãy EUCAST yêu cầu đĩa 5ug).</t>
  </si>
  <si>
    <t>Nhìn vào các đĩa ceftazidime hiện đang được sử dụng. Nồng độ thuốc có đúng với tiêu chuẩn đang sử dụng không? (Điểm gãy CLSI yêu cầu đĩa 30ug, điểm gãy EUCAST yêu cầu 10ug)</t>
  </si>
  <si>
    <t>Nhìn vào các đĩa piperacillin-tazobactam hiện đang được sử dụng. Nồng độ thuốc có đúng với tiêu chuẩn đang sử dụng không? (Điểm gãy CLSI yêu cầu đĩa 100 / 10ug, điểm gãy EUCAST yêu cầu đĩa 30 / 6ug).</t>
  </si>
  <si>
    <t>KHỐI LƯỢNG LÀM AST THƯỜNG QUY</t>
  </si>
  <si>
    <t>Vi pha loãng canh thang (khay 96 giếng)</t>
  </si>
  <si>
    <t>Pha loãng trên đĩa thạch</t>
  </si>
  <si>
    <t>THIẾT BỊ TỔNG QUÁT</t>
  </si>
  <si>
    <t xml:space="preserve"> THIẾT BỊ ĐIỀU CHẾ MÔI TRƯỜNG</t>
  </si>
  <si>
    <t>SOPs ĐIỀU CHẾ MÔI TRƯỜNG</t>
  </si>
  <si>
    <t>ĐIỀU CHẾ MÔI TRƯỜNG TỔNG QUÁT</t>
  </si>
  <si>
    <t>ĐIỀU CHẾ MÔI TRƯỜNG MULLER HINTON VÀ QC</t>
  </si>
  <si>
    <t>ĐIỀU CHẾỊ CHAI CẤY MÁY VÀ QC</t>
  </si>
  <si>
    <t>QC HUYẾT THANH SALMONELLA</t>
  </si>
  <si>
    <t>TỪ CHỐI MẪU BỆNH PHẨM</t>
  </si>
  <si>
    <t>12- CÁC QUY TẮC BIỆN LUẬN AST</t>
  </si>
  <si>
    <t>CÁC QUY TẮC BIỆN LUẬN CHO SALMONELLA</t>
  </si>
  <si>
    <t>CÁC QUY TẮC BIỆN LUẬN CHO STAPH AUREUS</t>
  </si>
  <si>
    <t>CÁC QUY TẮC BIỆN LUẬN CHO STREP PNEUMONIAE</t>
  </si>
  <si>
    <t>CÁC QUY TẮC BIỆN LUẬN CHO DỊNH NÃO TỦY</t>
  </si>
  <si>
    <t>13- DANH SÁCH KHÁNG SINH, CHÍNH SÁCH VÀ PHÂN TÍCH</t>
  </si>
  <si>
    <t>KẾT QUẢ KHÁNG SINH ĐỒ TÍCH LŨY</t>
  </si>
  <si>
    <t>CÁC DANH SÁCH KHÁNG SINH THỬ NGHIỆM</t>
  </si>
  <si>
    <t>CHÍNH SÁCH VỀ DANH SÁCH KHÁNG SINH THỬ NGHIỆM</t>
  </si>
  <si>
    <t>Thiết bị điều chế môi trường</t>
  </si>
  <si>
    <t>Báo động</t>
  </si>
  <si>
    <t>Báo động hệ thống</t>
  </si>
  <si>
    <t>Tổng số báo động</t>
  </si>
  <si>
    <t>Tổng số báo động hệ thống</t>
  </si>
  <si>
    <t>Báo động đỏ chỉ những thực hành có thể gây rủi ro cho bệnh nhân và nhân viên và nên được khắc phục ngay lập tức</t>
  </si>
  <si>
    <t>Báo động đỏ</t>
  </si>
  <si>
    <t>Số lượng PMN (WBCs) trên quang trường 10x</t>
  </si>
  <si>
    <t>Số lượng tế bào vi khuẩn trên một quang trường 100x</t>
  </si>
  <si>
    <t>LIS có thể tạo báo cáo kháng sinh đồ tích lũy không?</t>
  </si>
  <si>
    <t>Phần mềm LIS có tự động giải thích các MIC thành Nhạy cảm, Trung bình, Kháng không?</t>
  </si>
  <si>
    <t>Nếu phần mềm LIS tự động diễn giải kích thước vùng ức chế hoặc MIC, các điểm gãy có được cập nhật hàng năm không?</t>
  </si>
  <si>
    <t>Nếu phần mềm LIS tự động giải thích kích thước vùng ức chế hoặc MIC, các điểm gãy có cập nhật mới không?</t>
  </si>
  <si>
    <t>Phòng thí nghiệm có chỉ định một số ID duy nhất cho mỗi mẫu nhận được trong phòng thí nghiệm không?</t>
  </si>
  <si>
    <t>Số mẫu vật có được chỉ định theo cách mà không có hai mẫu nào được cấp cùng một số ID trong một năm không?</t>
  </si>
  <si>
    <t>Xem lại mẫu phiếu xét nghiệm. Nó có các trường dữ liệu sau không?</t>
  </si>
  <si>
    <t>Loại mẫu (ví dụ: vết thương)</t>
  </si>
  <si>
    <t>Vị trí lấy mẫu / Vị trí cơ thể (ví dụ: Cánh tay)</t>
  </si>
  <si>
    <t>Yêu cầu xét nghiệm (ví dụ: nuôi cấy và AST)</t>
  </si>
  <si>
    <t xml:space="preserve">Tên hoặc tên viết tắt của người thu thập mẫu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</si>
</sst>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
  </numFmts>
  <fonts count="84">
    <font>
      <sz val="12"/>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12"/>
      <name val="Calibri"/>
      <family val="2"/>
    </font>
    <font>
      <sz val="10"/>
      <name val="Calibri"/>
      <family val="2"/>
    </font>
    <font>
      <sz val="10"/>
      <color theme="1"/>
      <name val="Calibri (Body)_x0000_"/>
    </font>
    <font>
      <sz val="10"/>
      <color theme="1"/>
      <name val="Calibri"/>
      <family val="2"/>
      <scheme val="minor"/>
    </font>
    <font>
      <b/>
      <sz val="12"/>
      <color theme="4"/>
      <name val="Calibri"/>
      <family val="2"/>
    </font>
    <font>
      <i/>
      <sz val="10"/>
      <color theme="1"/>
      <name val="Calibri"/>
      <family val="2"/>
      <scheme val="minor"/>
    </font>
    <font>
      <b/>
      <sz val="10"/>
      <color theme="1"/>
      <name val="Calibri"/>
      <family val="2"/>
      <scheme val="minor"/>
    </font>
    <font>
      <b/>
      <sz val="10"/>
      <color theme="0"/>
      <name val="Calibri"/>
      <family val="2"/>
      <scheme val="minor"/>
    </font>
    <font>
      <sz val="10"/>
      <name val="Calibri"/>
      <family val="2"/>
      <scheme val="minor"/>
    </font>
    <font>
      <sz val="12"/>
      <color rgb="FF000000"/>
      <name val="Calibri"/>
      <family val="2"/>
      <scheme val="minor"/>
    </font>
    <font>
      <b/>
      <sz val="12"/>
      <color theme="4"/>
      <name val="Calibri"/>
      <family val="2"/>
      <scheme val="minor"/>
    </font>
    <font>
      <b/>
      <sz val="11"/>
      <color theme="0"/>
      <name val="Calibri"/>
      <family val="2"/>
      <scheme val="minor"/>
    </font>
    <font>
      <b/>
      <sz val="14"/>
      <color theme="1"/>
      <name val="Calibri"/>
      <family val="2"/>
      <scheme val="minor"/>
    </font>
    <font>
      <b/>
      <sz val="10"/>
      <name val="Calibri"/>
      <family val="2"/>
      <scheme val="minor"/>
    </font>
    <font>
      <sz val="10"/>
      <color rgb="FFFF0000"/>
      <name val="Calibri"/>
      <family val="2"/>
    </font>
    <font>
      <sz val="12"/>
      <color rgb="FFFF0000"/>
      <name val="Calibri"/>
      <family val="2"/>
      <scheme val="minor"/>
    </font>
    <font>
      <sz val="10"/>
      <color rgb="FFFF0000"/>
      <name val="Calibri"/>
      <family val="2"/>
      <scheme val="minor"/>
    </font>
    <font>
      <sz val="11"/>
      <name val="Calibri"/>
      <family val="2"/>
      <scheme val="minor"/>
    </font>
    <font>
      <i/>
      <sz val="10"/>
      <name val="Calibri"/>
      <family val="2"/>
      <scheme val="minor"/>
    </font>
    <font>
      <u/>
      <sz val="12"/>
      <color theme="10"/>
      <name val="Calibri"/>
      <family val="2"/>
      <scheme val="minor"/>
    </font>
    <font>
      <u/>
      <sz val="12"/>
      <color theme="11"/>
      <name val="Calibri"/>
      <family val="2"/>
      <scheme val="minor"/>
    </font>
    <font>
      <sz val="9"/>
      <color theme="1"/>
      <name val="Calibri"/>
      <family val="2"/>
      <scheme val="minor"/>
    </font>
    <font>
      <sz val="8"/>
      <name val="Calibri"/>
      <family val="2"/>
      <scheme val="minor"/>
    </font>
    <font>
      <b/>
      <sz val="12"/>
      <color theme="0"/>
      <name val="Calibri"/>
      <family val="2"/>
      <scheme val="minor"/>
    </font>
    <font>
      <sz val="12"/>
      <color theme="1"/>
      <name val="Calibri (Body)_x0000_"/>
    </font>
    <font>
      <b/>
      <sz val="12"/>
      <color rgb="FFFF0000"/>
      <name val="Calibri"/>
      <family val="2"/>
      <scheme val="minor"/>
    </font>
    <font>
      <b/>
      <sz val="12"/>
      <color theme="5"/>
      <name val="Calibri"/>
      <family val="2"/>
      <scheme val="minor"/>
    </font>
    <font>
      <i/>
      <sz val="10"/>
      <color rgb="FFFF0000"/>
      <name val="Calibri"/>
      <family val="2"/>
    </font>
    <font>
      <b/>
      <sz val="9"/>
      <color theme="1"/>
      <name val="Calibri"/>
      <family val="2"/>
      <scheme val="minor"/>
    </font>
    <font>
      <u/>
      <sz val="9"/>
      <color theme="1"/>
      <name val="Calibri"/>
      <family val="2"/>
      <scheme val="minor"/>
    </font>
    <font>
      <sz val="11"/>
      <color rgb="FF006100"/>
      <name val="Calibri"/>
      <family val="2"/>
      <scheme val="minor"/>
    </font>
    <font>
      <sz val="12"/>
      <name val="Calibri"/>
      <family val="2"/>
      <scheme val="minor"/>
    </font>
    <font>
      <b/>
      <sz val="12"/>
      <name val="Calibri"/>
      <family val="2"/>
      <scheme val="minor"/>
    </font>
    <font>
      <sz val="11"/>
      <color rgb="FF9C0006"/>
      <name val="Calibri"/>
      <family val="2"/>
      <scheme val="minor"/>
    </font>
    <font>
      <sz val="11"/>
      <color rgb="FF9C6500"/>
      <name val="Calibri"/>
      <family val="2"/>
      <scheme val="minor"/>
    </font>
    <font>
      <b/>
      <sz val="10"/>
      <color rgb="FF9C0006"/>
      <name val="Calibri"/>
      <family val="2"/>
      <scheme val="minor"/>
    </font>
    <font>
      <b/>
      <sz val="10"/>
      <color rgb="FF006100"/>
      <name val="Calibri"/>
      <family val="2"/>
      <scheme val="minor"/>
    </font>
    <font>
      <b/>
      <sz val="10"/>
      <color rgb="FF9C6500"/>
      <name val="Calibri"/>
      <family val="2"/>
      <scheme val="minor"/>
    </font>
    <font>
      <b/>
      <sz val="11"/>
      <color theme="1"/>
      <name val="Calibri"/>
      <family val="2"/>
      <scheme val="minor"/>
    </font>
    <font>
      <sz val="12"/>
      <color rgb="FF00B0F0"/>
      <name val="Calibri"/>
      <family val="2"/>
      <scheme val="minor"/>
    </font>
    <font>
      <b/>
      <sz val="12"/>
      <color rgb="FF00B0F0"/>
      <name val="Calibri"/>
      <family val="2"/>
      <scheme val="minor"/>
    </font>
    <font>
      <sz val="12"/>
      <color theme="0"/>
      <name val="Calibri"/>
      <family val="2"/>
      <scheme val="minor"/>
    </font>
    <font>
      <i/>
      <sz val="12"/>
      <color theme="1"/>
      <name val="Calibri"/>
      <family val="2"/>
      <scheme val="minor"/>
    </font>
    <font>
      <b/>
      <sz val="10"/>
      <color theme="0"/>
      <name val="Calibri (Body)_x0000_"/>
    </font>
    <font>
      <sz val="10"/>
      <color theme="0"/>
      <name val="Calibri"/>
      <family val="2"/>
      <scheme val="minor"/>
    </font>
    <font>
      <b/>
      <sz val="10"/>
      <color theme="4"/>
      <name val="Calibri"/>
      <family val="2"/>
      <scheme val="minor"/>
    </font>
    <font>
      <b/>
      <i/>
      <sz val="10.5"/>
      <color rgb="FF1F497D"/>
      <name val="Calibri"/>
      <family val="2"/>
      <scheme val="minor"/>
    </font>
    <font>
      <b/>
      <sz val="18"/>
      <color rgb="FF4472C4"/>
      <name val="Calibri"/>
      <family val="2"/>
      <scheme val="minor"/>
    </font>
    <font>
      <b/>
      <sz val="32"/>
      <color rgb="FF4472C4"/>
      <name val="Calibri"/>
      <family val="2"/>
      <scheme val="minor"/>
    </font>
    <font>
      <sz val="10"/>
      <color rgb="FF000000"/>
      <name val="Calibri"/>
      <family val="2"/>
      <scheme val="minor"/>
    </font>
    <font>
      <sz val="10"/>
      <color indexed="9"/>
      <name val="Calibri"/>
      <family val="2"/>
      <scheme val="minor"/>
    </font>
    <font>
      <b/>
      <sz val="14"/>
      <name val="Calibri"/>
      <family val="2"/>
      <scheme val="minor"/>
    </font>
    <font>
      <b/>
      <sz val="32"/>
      <color theme="4"/>
      <name val="Calibri"/>
      <family val="2"/>
      <scheme val="minor"/>
    </font>
    <font>
      <sz val="12"/>
      <color theme="1"/>
      <name val="Calibri"/>
      <family val="2"/>
    </font>
    <font>
      <sz val="12"/>
      <name val="Calibri (Body)"/>
    </font>
    <font>
      <b/>
      <sz val="12"/>
      <name val="Calibri (Body)"/>
    </font>
    <font>
      <b/>
      <i/>
      <sz val="12"/>
      <color theme="1"/>
      <name val="Calibri"/>
      <family val="2"/>
      <scheme val="minor"/>
    </font>
    <font>
      <b/>
      <sz val="12"/>
      <color theme="0"/>
      <name val="Calibri"/>
      <family val="2"/>
    </font>
    <font>
      <sz val="12"/>
      <name val="Calibri"/>
      <family val="2"/>
    </font>
    <font>
      <b/>
      <sz val="12"/>
      <color theme="1"/>
      <name val="Calibri"/>
      <family val="2"/>
    </font>
    <font>
      <sz val="12"/>
      <color theme="0"/>
      <name val="Calibri"/>
      <family val="2"/>
    </font>
    <font>
      <sz val="12"/>
      <color rgb="FF00B0F0"/>
      <name val="Calibri"/>
      <family val="2"/>
    </font>
    <font>
      <sz val="12"/>
      <color rgb="FFFF0000"/>
      <name val="Calibri"/>
      <family val="2"/>
    </font>
    <font>
      <i/>
      <sz val="12"/>
      <color theme="1"/>
      <name val="Calibri"/>
      <family val="2"/>
    </font>
    <font>
      <b/>
      <sz val="12"/>
      <color indexed="9"/>
      <name val="Calibri"/>
      <family val="2"/>
    </font>
    <font>
      <i/>
      <sz val="12"/>
      <name val="Calibri"/>
      <family val="2"/>
    </font>
    <font>
      <sz val="12"/>
      <name val="Calibri (Body)_x0000_"/>
    </font>
    <font>
      <b/>
      <i/>
      <sz val="12"/>
      <name val="Calibri"/>
      <family val="2"/>
    </font>
    <font>
      <i/>
      <sz val="12"/>
      <name val="Calibri"/>
      <family val="2"/>
      <scheme val="minor"/>
    </font>
    <font>
      <b/>
      <sz val="12"/>
      <color rgb="FF9C0006"/>
      <name val="Calibri"/>
      <family val="2"/>
      <scheme val="minor"/>
    </font>
    <font>
      <b/>
      <sz val="12"/>
      <name val="Calibri (Body)_x0000_"/>
    </font>
    <font>
      <sz val="12"/>
      <color rgb="FFFF0000"/>
      <name val="Calibri (Body)_x0000_"/>
    </font>
    <font>
      <sz val="12"/>
      <color rgb="FF0070C0"/>
      <name val="Calibri"/>
      <family val="2"/>
      <scheme val="minor"/>
    </font>
    <font>
      <b/>
      <i/>
      <sz val="12"/>
      <color rgb="FFFF0000"/>
      <name val="Calibri"/>
      <family val="2"/>
      <scheme val="minor"/>
    </font>
    <font>
      <i/>
      <sz val="12"/>
      <color rgb="FF0070C0"/>
      <name val="Calibri"/>
      <family val="2"/>
      <scheme val="minor"/>
    </font>
    <font>
      <sz val="12"/>
      <color theme="8" tint="-0.249977111117893"/>
      <name val="Calibri"/>
      <family val="2"/>
      <scheme val="minor"/>
    </font>
    <font>
      <sz val="12"/>
      <color rgb="FFFFFF00"/>
      <name val="Calibri (Body)_x0000_"/>
    </font>
    <font>
      <u/>
      <sz val="12"/>
      <color theme="1"/>
      <name val="Calibri"/>
      <family val="2"/>
      <scheme val="minor"/>
    </font>
    <font>
      <b/>
      <i/>
      <sz val="10"/>
      <name val="Calibri"/>
      <family val="2"/>
      <scheme val="minor"/>
    </font>
    <font>
      <u/>
      <sz val="10"/>
      <name val="Calibri"/>
      <family val="2"/>
      <scheme val="minor"/>
    </font>
  </fonts>
  <fills count="23">
    <fill>
      <patternFill patternType="none"/>
    </fill>
    <fill>
      <patternFill patternType="gray125"/>
    </fill>
    <fill>
      <patternFill patternType="solid">
        <fgColor indexed="22"/>
        <bgColor indexed="64"/>
      </patternFill>
    </fill>
    <fill>
      <patternFill patternType="solid">
        <fgColor indexed="22"/>
        <bgColor indexed="31"/>
      </patternFill>
    </fill>
    <fill>
      <patternFill patternType="solid">
        <fgColor indexed="8"/>
        <bgColor indexed="64"/>
      </patternFill>
    </fill>
    <fill>
      <patternFill patternType="gray0625">
        <fgColor indexed="22"/>
      </patternFill>
    </fill>
    <fill>
      <patternFill patternType="solid">
        <fgColor theme="6" tint="0.39997558519241921"/>
        <bgColor indexed="64"/>
      </patternFill>
    </fill>
    <fill>
      <patternFill patternType="solid">
        <fgColor theme="2"/>
        <bgColor indexed="64"/>
      </patternFill>
    </fill>
    <fill>
      <patternFill patternType="solid">
        <fgColor theme="1"/>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24994659260841701"/>
        <bgColor indexed="64"/>
      </patternFill>
    </fill>
    <fill>
      <patternFill patternType="solid">
        <fgColor theme="0" tint="-0.499984740745262"/>
        <bgColor indexed="64"/>
      </patternFill>
    </fill>
    <fill>
      <patternFill patternType="solid">
        <fgColor rgb="FFBFBFBF"/>
        <bgColor indexed="64"/>
      </patternFill>
    </fill>
    <fill>
      <patternFill patternType="solid">
        <fgColor rgb="FFF2F2F2"/>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1" tint="0.34998626667073579"/>
        <bgColor indexed="64"/>
      </patternFill>
    </fill>
    <fill>
      <patternFill patternType="solid">
        <fgColor theme="1"/>
        <bgColor indexed="22"/>
      </patternFill>
    </fill>
    <fill>
      <patternFill patternType="solid">
        <fgColor rgb="FFFFFF00"/>
        <bgColor indexed="64"/>
      </patternFill>
    </fill>
    <fill>
      <patternFill patternType="solid">
        <fgColor theme="0"/>
        <bgColor indexed="64"/>
      </patternFill>
    </fill>
  </fills>
  <borders count="63">
    <border>
      <left/>
      <right/>
      <top/>
      <bottom/>
      <diagonal/>
    </border>
    <border>
      <left style="medium">
        <color auto="1"/>
      </left>
      <right style="medium">
        <color auto="1"/>
      </right>
      <top style="medium">
        <color auto="1"/>
      </top>
      <bottom style="medium">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style="thin">
        <color auto="1"/>
      </top>
      <bottom/>
      <diagonal/>
    </border>
    <border>
      <left style="thin">
        <color auto="1"/>
      </left>
      <right/>
      <top/>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right/>
      <top style="medium">
        <color auto="1"/>
      </top>
      <bottom style="medium">
        <color auto="1"/>
      </bottom>
      <diagonal/>
    </border>
    <border>
      <left/>
      <right/>
      <top style="medium">
        <color auto="1"/>
      </top>
      <bottom/>
      <diagonal/>
    </border>
    <border>
      <left style="thin">
        <color auto="1"/>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right style="thin">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thin">
        <color auto="1"/>
      </left>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thin">
        <color auto="1"/>
      </left>
      <right/>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thin">
        <color theme="0"/>
      </left>
      <right style="thin">
        <color theme="0"/>
      </right>
      <top/>
      <bottom style="thin">
        <color auto="1"/>
      </bottom>
      <diagonal/>
    </border>
    <border>
      <left style="thin">
        <color theme="0"/>
      </left>
      <right style="thin">
        <color theme="0"/>
      </right>
      <top/>
      <bottom/>
      <diagonal/>
    </border>
    <border>
      <left/>
      <right/>
      <top style="medium">
        <color auto="1"/>
      </top>
      <bottom style="thin">
        <color auto="1"/>
      </bottom>
      <diagonal/>
    </border>
    <border>
      <left style="thin">
        <color theme="0"/>
      </left>
      <right style="thin">
        <color theme="0"/>
      </right>
      <top style="thin">
        <color auto="1"/>
      </top>
      <bottom/>
      <diagonal/>
    </border>
    <border>
      <left/>
      <right style="thin">
        <color theme="0"/>
      </right>
      <top/>
      <bottom/>
      <diagonal/>
    </border>
    <border>
      <left style="thin">
        <color theme="0"/>
      </left>
      <right/>
      <top/>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s>
  <cellStyleXfs count="76">
    <xf numFmtId="0" fontId="0" fillId="0" borderId="0"/>
    <xf numFmtId="9" fontId="2" fillId="0" borderId="0" applyFon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4" fillId="16" borderId="0" applyNumberFormat="0" applyBorder="0" applyAlignment="0" applyProtection="0"/>
    <xf numFmtId="0" fontId="37" fillId="17" borderId="0" applyNumberFormat="0" applyBorder="0" applyAlignment="0" applyProtection="0"/>
    <xf numFmtId="0" fontId="38" fillId="18" borderId="0" applyNumberFormat="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cellStyleXfs>
  <cellXfs count="673">
    <xf numFmtId="0" fontId="0" fillId="0" borderId="0" xfId="0"/>
    <xf numFmtId="0" fontId="3" fillId="0" borderId="0" xfId="0" applyFont="1"/>
    <xf numFmtId="0" fontId="7" fillId="0" borderId="0" xfId="0" applyFont="1"/>
    <xf numFmtId="0" fontId="7" fillId="0" borderId="0" xfId="0" applyFont="1" applyAlignment="1">
      <alignment vertical="center" wrapText="1"/>
    </xf>
    <xf numFmtId="0" fontId="8" fillId="0" borderId="0" xfId="0" applyFont="1" applyAlignment="1">
      <alignment horizontal="left" vertical="center" wrapText="1"/>
    </xf>
    <xf numFmtId="0" fontId="7" fillId="0" borderId="0" xfId="0" applyFont="1" applyAlignment="1">
      <alignment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0" fillId="0" borderId="0" xfId="0" applyAlignment="1">
      <alignment vertical="center"/>
    </xf>
    <xf numFmtId="0" fontId="7" fillId="0" borderId="0" xfId="0" applyFont="1" applyFill="1" applyAlignment="1">
      <alignment horizontal="center" vertical="center"/>
    </xf>
    <xf numFmtId="0" fontId="7" fillId="0" borderId="0" xfId="0" applyFont="1" applyAlignment="1">
      <alignment wrapText="1"/>
    </xf>
    <xf numFmtId="0" fontId="0" fillId="0" borderId="0" xfId="0" applyAlignment="1">
      <alignment wrapText="1"/>
    </xf>
    <xf numFmtId="0" fontId="11" fillId="4" borderId="0" xfId="0" applyFont="1" applyFill="1" applyBorder="1" applyAlignment="1">
      <alignment vertical="center" wrapText="1"/>
    </xf>
    <xf numFmtId="0" fontId="13" fillId="0" borderId="0" xfId="0" applyFont="1"/>
    <xf numFmtId="0" fontId="12" fillId="0" borderId="0" xfId="0" applyFont="1" applyAlignment="1">
      <alignment horizontal="center" vertical="center" wrapText="1"/>
    </xf>
    <xf numFmtId="0" fontId="14" fillId="0" borderId="0" xfId="0" applyFont="1" applyAlignment="1">
      <alignment horizontal="left" vertical="center" wrapText="1"/>
    </xf>
    <xf numFmtId="9" fontId="6" fillId="8" borderId="0" xfId="0" applyNumberFormat="1" applyFont="1" applyFill="1" applyBorder="1" applyAlignment="1">
      <alignment horizontal="center" vertical="center" wrapText="1"/>
    </xf>
    <xf numFmtId="9" fontId="14" fillId="0" borderId="0" xfId="1" applyFont="1" applyAlignment="1">
      <alignment horizontal="center" vertical="center" wrapText="1"/>
    </xf>
    <xf numFmtId="0" fontId="0" fillId="0" borderId="0" xfId="0" applyFill="1"/>
    <xf numFmtId="0" fontId="14" fillId="0" borderId="0" xfId="0" applyFont="1" applyFill="1" applyAlignment="1">
      <alignment horizontal="left" vertical="center" wrapText="1"/>
    </xf>
    <xf numFmtId="0" fontId="19" fillId="0" borderId="0" xfId="0" applyFont="1"/>
    <xf numFmtId="0" fontId="12" fillId="0" borderId="0" xfId="0" applyFont="1"/>
    <xf numFmtId="0" fontId="19" fillId="0" borderId="0" xfId="0" applyFont="1" applyFill="1"/>
    <xf numFmtId="0" fontId="12" fillId="0" borderId="0" xfId="0" applyFont="1" applyAlignment="1">
      <alignment vertical="center" wrapText="1"/>
    </xf>
    <xf numFmtId="0" fontId="19" fillId="0" borderId="0" xfId="0" applyFont="1" applyFill="1" applyAlignment="1">
      <alignment wrapText="1"/>
    </xf>
    <xf numFmtId="0" fontId="12" fillId="0" borderId="0" xfId="0" applyFont="1" applyAlignment="1">
      <alignment horizontal="left" vertical="center" wrapText="1" indent="1"/>
    </xf>
    <xf numFmtId="0" fontId="0" fillId="0" borderId="0" xfId="0" applyFont="1"/>
    <xf numFmtId="0" fontId="7" fillId="0" borderId="18" xfId="0" applyFont="1" applyBorder="1" applyAlignment="1">
      <alignment horizontal="center" vertical="center"/>
    </xf>
    <xf numFmtId="0" fontId="5" fillId="0" borderId="0" xfId="0" applyFont="1" applyBorder="1" applyAlignment="1">
      <alignment vertical="center"/>
    </xf>
    <xf numFmtId="0" fontId="5" fillId="0" borderId="0" xfId="0" applyFont="1" applyFill="1" applyBorder="1" applyAlignment="1">
      <alignment vertical="center"/>
    </xf>
    <xf numFmtId="0" fontId="7" fillId="0" borderId="0" xfId="0" applyFont="1" applyAlignment="1">
      <alignment horizontal="center"/>
    </xf>
    <xf numFmtId="9" fontId="0" fillId="0" borderId="0" xfId="0" applyNumberFormat="1" applyAlignment="1">
      <alignment horizontal="center"/>
    </xf>
    <xf numFmtId="0" fontId="27" fillId="4" borderId="0" xfId="0" applyFont="1" applyFill="1" applyBorder="1" applyAlignment="1">
      <alignment vertical="center" wrapText="1"/>
    </xf>
    <xf numFmtId="9" fontId="28" fillId="8" borderId="0" xfId="0" applyNumberFormat="1" applyFont="1" applyFill="1" applyBorder="1" applyAlignment="1">
      <alignment horizontal="center" vertical="center" wrapText="1"/>
    </xf>
    <xf numFmtId="0" fontId="0" fillId="0" borderId="0" xfId="0" applyFont="1" applyFill="1"/>
    <xf numFmtId="0" fontId="12" fillId="0" borderId="0" xfId="0" applyFont="1" applyAlignment="1">
      <alignment horizontal="left" vertical="center" wrapText="1"/>
    </xf>
    <xf numFmtId="0" fontId="32" fillId="14" borderId="38" xfId="0" applyFont="1" applyFill="1" applyBorder="1" applyAlignment="1">
      <alignment horizontal="center" vertical="center" wrapText="1"/>
    </xf>
    <xf numFmtId="0" fontId="32" fillId="14" borderId="20" xfId="0" applyFont="1" applyFill="1" applyBorder="1" applyAlignment="1">
      <alignment horizontal="center" vertical="center" wrapText="1"/>
    </xf>
    <xf numFmtId="0" fontId="32" fillId="14" borderId="37" xfId="0" applyFont="1" applyFill="1" applyBorder="1" applyAlignment="1">
      <alignment horizontal="center" vertical="center" wrapText="1"/>
    </xf>
    <xf numFmtId="0" fontId="32" fillId="14" borderId="37" xfId="0" applyFont="1" applyFill="1" applyBorder="1" applyAlignment="1">
      <alignment vertical="center" wrapText="1"/>
    </xf>
    <xf numFmtId="0" fontId="25" fillId="0" borderId="20" xfId="0" applyFont="1" applyBorder="1" applyAlignment="1">
      <alignment vertical="center" wrapText="1"/>
    </xf>
    <xf numFmtId="0" fontId="25" fillId="0" borderId="37" xfId="0" applyFont="1" applyBorder="1" applyAlignment="1">
      <alignment horizontal="center" vertical="center" wrapText="1"/>
    </xf>
    <xf numFmtId="0" fontId="33" fillId="0" borderId="37" xfId="0" applyFont="1" applyBorder="1" applyAlignment="1">
      <alignment horizontal="center" vertical="center" wrapText="1"/>
    </xf>
    <xf numFmtId="0" fontId="25" fillId="0" borderId="37" xfId="0" applyFont="1" applyBorder="1" applyAlignment="1">
      <alignment vertical="center" wrapText="1"/>
    </xf>
    <xf numFmtId="0" fontId="1" fillId="0" borderId="0" xfId="0" applyFont="1" applyAlignment="1">
      <alignment horizontal="left" vertical="center" indent="2"/>
    </xf>
    <xf numFmtId="0" fontId="1" fillId="0" borderId="0" xfId="0" applyFont="1" applyAlignment="1">
      <alignment vertical="center"/>
    </xf>
    <xf numFmtId="0" fontId="33" fillId="0" borderId="38" xfId="0" applyFont="1" applyBorder="1" applyAlignment="1">
      <alignment horizontal="center" vertical="center" wrapText="1"/>
    </xf>
    <xf numFmtId="0" fontId="25" fillId="0" borderId="38" xfId="0" applyFont="1" applyBorder="1" applyAlignment="1">
      <alignment horizontal="center" vertical="center" wrapText="1"/>
    </xf>
    <xf numFmtId="0" fontId="32" fillId="0" borderId="19"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25" fillId="0" borderId="19" xfId="0" applyFont="1" applyFill="1" applyBorder="1" applyAlignment="1">
      <alignment horizontal="center" vertical="center" wrapText="1"/>
    </xf>
    <xf numFmtId="0" fontId="5" fillId="0" borderId="0" xfId="0" applyFont="1" applyAlignment="1">
      <alignment horizontal="left" vertical="center"/>
    </xf>
    <xf numFmtId="0" fontId="18" fillId="0" borderId="0" xfId="0" applyFont="1" applyBorder="1" applyAlignment="1">
      <alignment horizontal="left" vertical="center" indent="1"/>
    </xf>
    <xf numFmtId="0" fontId="31" fillId="0" borderId="0" xfId="0" applyFont="1" applyBorder="1" applyAlignment="1">
      <alignment horizontal="left" vertical="center" indent="1"/>
    </xf>
    <xf numFmtId="0" fontId="35" fillId="0" borderId="0" xfId="0" applyFont="1"/>
    <xf numFmtId="0" fontId="18" fillId="0" borderId="0" xfId="0" applyFont="1" applyBorder="1" applyAlignment="1">
      <alignment vertical="center"/>
    </xf>
    <xf numFmtId="0" fontId="25" fillId="0" borderId="37" xfId="0" quotePrefix="1" applyNumberFormat="1" applyFont="1" applyBorder="1" applyAlignment="1">
      <alignment horizontal="center" vertical="center" wrapText="1"/>
    </xf>
    <xf numFmtId="0" fontId="12" fillId="0" borderId="0" xfId="0" applyFont="1" applyAlignment="1">
      <alignment horizontal="center" vertical="center"/>
    </xf>
    <xf numFmtId="9" fontId="0" fillId="0" borderId="0" xfId="0" applyNumberFormat="1"/>
    <xf numFmtId="0" fontId="7" fillId="0" borderId="18" xfId="0" applyFont="1" applyBorder="1" applyAlignment="1">
      <alignment wrapText="1"/>
    </xf>
    <xf numFmtId="0" fontId="10" fillId="0" borderId="0" xfId="0" applyFont="1" applyAlignment="1">
      <alignment horizontal="center"/>
    </xf>
    <xf numFmtId="0" fontId="7" fillId="0" borderId="18" xfId="0" applyFont="1" applyBorder="1" applyAlignment="1">
      <alignment vertical="center" wrapText="1"/>
    </xf>
    <xf numFmtId="0" fontId="12" fillId="0" borderId="0" xfId="0" applyFont="1" applyAlignment="1">
      <alignment wrapText="1"/>
    </xf>
    <xf numFmtId="0" fontId="35" fillId="0" borderId="0" xfId="0" applyFont="1" applyAlignment="1">
      <alignment wrapText="1"/>
    </xf>
    <xf numFmtId="0" fontId="7" fillId="0" borderId="18" xfId="0" applyFont="1" applyBorder="1" applyAlignment="1">
      <alignment horizontal="left" vertical="center" wrapText="1"/>
    </xf>
    <xf numFmtId="0" fontId="10" fillId="0" borderId="0" xfId="0" applyFont="1" applyAlignment="1">
      <alignment horizontal="left"/>
    </xf>
    <xf numFmtId="0" fontId="17" fillId="0" borderId="0" xfId="0" applyFont="1" applyBorder="1" applyAlignment="1">
      <alignment wrapText="1"/>
    </xf>
    <xf numFmtId="1" fontId="36" fillId="0" borderId="0" xfId="0" applyNumberFormat="1" applyFont="1" applyBorder="1" applyAlignment="1">
      <alignment horizontal="center" vertical="center"/>
    </xf>
    <xf numFmtId="0" fontId="36" fillId="0" borderId="0" xfId="0" applyFont="1" applyAlignment="1"/>
    <xf numFmtId="0" fontId="10" fillId="0" borderId="0" xfId="0" applyFont="1" applyAlignment="1">
      <alignment horizontal="center" vertical="center"/>
    </xf>
    <xf numFmtId="0" fontId="12" fillId="0" borderId="0" xfId="0" applyNumberFormat="1" applyFont="1" applyAlignment="1">
      <alignment horizontal="left" vertical="center" wrapText="1" indent="1"/>
    </xf>
    <xf numFmtId="0" fontId="39" fillId="17" borderId="0" xfId="24" applyFont="1" applyAlignment="1">
      <alignment horizontal="center" vertical="center"/>
    </xf>
    <xf numFmtId="0" fontId="3" fillId="0" borderId="0" xfId="0" applyFont="1" applyAlignment="1">
      <alignment horizontal="center"/>
    </xf>
    <xf numFmtId="0" fontId="17" fillId="0" borderId="0" xfId="0" applyFont="1" applyAlignment="1">
      <alignment vertical="center"/>
    </xf>
    <xf numFmtId="0" fontId="10" fillId="0" borderId="0" xfId="0" applyFont="1" applyAlignment="1">
      <alignment vertical="center"/>
    </xf>
    <xf numFmtId="0" fontId="40" fillId="16" borderId="0" xfId="23" applyFont="1" applyAlignment="1">
      <alignment horizontal="center" vertical="center" wrapText="1"/>
    </xf>
    <xf numFmtId="0" fontId="41" fillId="18" borderId="0" xfId="25" applyFont="1" applyAlignment="1">
      <alignment horizontal="center" vertical="center"/>
    </xf>
    <xf numFmtId="0" fontId="7" fillId="0" borderId="18" xfId="0" applyFont="1" applyBorder="1" applyAlignment="1">
      <alignment horizontal="center" vertical="center" wrapText="1"/>
    </xf>
    <xf numFmtId="20" fontId="7" fillId="0" borderId="0" xfId="0" applyNumberFormat="1" applyFont="1" applyAlignment="1">
      <alignment horizontal="center" vertical="center"/>
    </xf>
    <xf numFmtId="0" fontId="10" fillId="0" borderId="0" xfId="0" applyFont="1" applyAlignment="1">
      <alignment horizontal="right" vertical="center"/>
    </xf>
    <xf numFmtId="0" fontId="35" fillId="0" borderId="0" xfId="0" applyFont="1" applyAlignment="1">
      <alignment vertical="center"/>
    </xf>
    <xf numFmtId="0" fontId="12" fillId="0" borderId="18" xfId="0" applyFont="1" applyFill="1" applyBorder="1" applyAlignment="1">
      <alignment horizontal="left" vertical="center" wrapText="1"/>
    </xf>
    <xf numFmtId="0" fontId="35" fillId="0" borderId="0" xfId="0" applyFont="1" applyBorder="1" applyAlignment="1">
      <alignment wrapText="1"/>
    </xf>
    <xf numFmtId="0" fontId="35" fillId="0" borderId="0" xfId="0" applyFont="1" applyAlignment="1">
      <alignment vertical="center" wrapText="1"/>
    </xf>
    <xf numFmtId="0" fontId="0" fillId="0" borderId="0" xfId="0" applyAlignment="1">
      <alignment horizontal="center"/>
    </xf>
    <xf numFmtId="0" fontId="43" fillId="0" borderId="0" xfId="0" applyFont="1"/>
    <xf numFmtId="0" fontId="44" fillId="0" borderId="0" xfId="0" applyFont="1"/>
    <xf numFmtId="0" fontId="10" fillId="0" borderId="0" xfId="0" applyFont="1" applyAlignment="1">
      <alignment horizontal="left" wrapText="1"/>
    </xf>
    <xf numFmtId="0" fontId="11" fillId="4" borderId="11" xfId="0" applyFont="1" applyFill="1" applyBorder="1" applyAlignment="1">
      <alignment vertical="center" wrapText="1"/>
    </xf>
    <xf numFmtId="9" fontId="11" fillId="8" borderId="22" xfId="0" applyNumberFormat="1" applyFont="1" applyFill="1" applyBorder="1" applyAlignment="1">
      <alignment horizontal="left" vertical="center" wrapText="1"/>
    </xf>
    <xf numFmtId="1" fontId="27" fillId="4" borderId="11" xfId="0" applyNumberFormat="1" applyFont="1" applyFill="1" applyBorder="1" applyAlignment="1">
      <alignment horizontal="center" vertical="center" wrapText="1"/>
    </xf>
    <xf numFmtId="1" fontId="47" fillId="8" borderId="0" xfId="1" applyNumberFormat="1" applyFont="1" applyFill="1" applyBorder="1" applyAlignment="1">
      <alignment horizontal="center" vertical="center" wrapText="1"/>
    </xf>
    <xf numFmtId="0" fontId="15" fillId="8" borderId="18" xfId="0" applyFont="1" applyFill="1" applyBorder="1" applyAlignment="1">
      <alignment wrapText="1"/>
    </xf>
    <xf numFmtId="0" fontId="15" fillId="8" borderId="18" xfId="0" applyFont="1" applyFill="1" applyBorder="1" applyAlignment="1">
      <alignment horizontal="center"/>
    </xf>
    <xf numFmtId="0" fontId="27" fillId="8" borderId="0" xfId="0" applyFont="1" applyFill="1" applyAlignment="1">
      <alignment wrapText="1"/>
    </xf>
    <xf numFmtId="0" fontId="35" fillId="0" borderId="0" xfId="0" applyFont="1" applyAlignment="1">
      <alignment horizontal="center" wrapText="1"/>
    </xf>
    <xf numFmtId="0" fontId="35" fillId="0" borderId="0" xfId="0" applyFont="1" applyAlignment="1">
      <alignment horizontal="center"/>
    </xf>
    <xf numFmtId="0" fontId="35" fillId="0" borderId="52" xfId="0" applyFont="1" applyBorder="1"/>
    <xf numFmtId="0" fontId="0" fillId="0" borderId="52" xfId="0" applyBorder="1"/>
    <xf numFmtId="0" fontId="14" fillId="0" borderId="0" xfId="0" applyFont="1" applyFill="1" applyAlignment="1">
      <alignment horizontal="left" wrapText="1"/>
    </xf>
    <xf numFmtId="0" fontId="0" fillId="0" borderId="55" xfId="0" applyBorder="1"/>
    <xf numFmtId="0" fontId="0" fillId="0" borderId="52" xfId="0" applyBorder="1" applyAlignment="1">
      <alignment wrapText="1"/>
    </xf>
    <xf numFmtId="0" fontId="0" fillId="0" borderId="56" xfId="0" applyBorder="1"/>
    <xf numFmtId="0" fontId="19" fillId="0" borderId="56" xfId="0" applyFont="1" applyBorder="1"/>
    <xf numFmtId="0" fontId="0" fillId="0" borderId="52" xfId="0" applyBorder="1" applyAlignment="1"/>
    <xf numFmtId="0" fontId="7" fillId="0" borderId="18" xfId="0" applyFont="1" applyBorder="1" applyAlignment="1">
      <alignment horizontal="left" vertical="center" wrapText="1" indent="1"/>
    </xf>
    <xf numFmtId="0" fontId="25" fillId="0" borderId="0" xfId="0" applyFont="1" applyBorder="1" applyAlignment="1">
      <alignment vertical="center" wrapText="1"/>
    </xf>
    <xf numFmtId="0" fontId="25" fillId="0" borderId="0" xfId="0" applyFont="1" applyBorder="1" applyAlignment="1">
      <alignment horizontal="center" vertical="center" wrapText="1"/>
    </xf>
    <xf numFmtId="0" fontId="33" fillId="0" borderId="0" xfId="0" applyFont="1" applyBorder="1" applyAlignment="1">
      <alignment horizontal="center" vertical="center" wrapText="1"/>
    </xf>
    <xf numFmtId="0" fontId="33" fillId="0" borderId="0" xfId="0" applyFont="1" applyFill="1" applyBorder="1" applyAlignment="1">
      <alignment horizontal="center" vertical="center" wrapText="1"/>
    </xf>
    <xf numFmtId="0" fontId="17" fillId="0" borderId="0" xfId="0" applyFont="1" applyAlignment="1">
      <alignment horizontal="center" vertical="center"/>
    </xf>
    <xf numFmtId="0" fontId="49" fillId="0" borderId="0" xfId="0" applyFont="1" applyAlignment="1">
      <alignment vertical="center"/>
    </xf>
    <xf numFmtId="0" fontId="50" fillId="0" borderId="0" xfId="0" applyFont="1" applyAlignment="1">
      <alignment vertical="center"/>
    </xf>
    <xf numFmtId="0" fontId="4" fillId="0" borderId="52" xfId="0" applyFont="1" applyBorder="1" applyAlignment="1">
      <alignment horizontal="left" vertical="center" wrapText="1"/>
    </xf>
    <xf numFmtId="0" fontId="51" fillId="0" borderId="0" xfId="0" applyFont="1" applyAlignment="1">
      <alignment horizontal="center" vertical="center"/>
    </xf>
    <xf numFmtId="0" fontId="52" fillId="0" borderId="0" xfId="0" applyFont="1" applyAlignment="1">
      <alignment horizontal="center" vertical="center"/>
    </xf>
    <xf numFmtId="0" fontId="7" fillId="0" borderId="0" xfId="0" applyNumberFormat="1" applyFont="1" applyAlignment="1">
      <alignment wrapText="1"/>
    </xf>
    <xf numFmtId="0" fontId="7" fillId="0" borderId="0" xfId="0" applyNumberFormat="1" applyFont="1" applyFill="1" applyAlignment="1">
      <alignment wrapText="1"/>
    </xf>
    <xf numFmtId="0" fontId="7" fillId="0" borderId="0" xfId="0" applyNumberFormat="1" applyFont="1" applyAlignment="1">
      <alignment horizontal="left" vertical="center" wrapText="1"/>
    </xf>
    <xf numFmtId="0" fontId="7" fillId="0" borderId="0" xfId="0" applyNumberFormat="1" applyFont="1" applyAlignment="1">
      <alignment vertical="center" wrapText="1"/>
    </xf>
    <xf numFmtId="0" fontId="7" fillId="0" borderId="0" xfId="0" applyNumberFormat="1" applyFont="1" applyAlignment="1">
      <alignment horizontal="left" vertical="top" wrapText="1"/>
    </xf>
    <xf numFmtId="0" fontId="7" fillId="0" borderId="0" xfId="0" applyNumberFormat="1" applyFont="1" applyFill="1" applyAlignment="1">
      <alignment horizontal="left" vertical="center" wrapText="1"/>
    </xf>
    <xf numFmtId="0" fontId="7" fillId="0" borderId="0" xfId="0" applyNumberFormat="1" applyFont="1" applyFill="1" applyAlignment="1">
      <alignment vertical="center" wrapText="1"/>
    </xf>
    <xf numFmtId="0" fontId="7" fillId="0" borderId="0" xfId="0" applyNumberFormat="1" applyFont="1" applyFill="1" applyBorder="1" applyAlignment="1">
      <alignment vertical="center" wrapText="1"/>
    </xf>
    <xf numFmtId="0" fontId="7" fillId="0" borderId="0" xfId="0" applyNumberFormat="1" applyFont="1" applyFill="1" applyAlignment="1">
      <alignment horizontal="left" wrapText="1"/>
    </xf>
    <xf numFmtId="0" fontId="7" fillId="0" borderId="0" xfId="0" applyNumberFormat="1" applyFont="1" applyAlignment="1">
      <alignment horizontal="left" wrapText="1"/>
    </xf>
    <xf numFmtId="0" fontId="12" fillId="0" borderId="0" xfId="0" applyNumberFormat="1" applyFont="1" applyAlignment="1">
      <alignment vertical="center" wrapText="1"/>
    </xf>
    <xf numFmtId="0" fontId="0" fillId="0" borderId="0" xfId="0" applyAlignment="1">
      <alignment textRotation="90"/>
    </xf>
    <xf numFmtId="9" fontId="7" fillId="0" borderId="18" xfId="0" applyNumberFormat="1" applyFont="1" applyBorder="1" applyAlignment="1">
      <alignment horizontal="center"/>
    </xf>
    <xf numFmtId="0" fontId="0" fillId="0" borderId="61" xfId="0" applyBorder="1" applyAlignment="1">
      <alignment horizontal="center"/>
    </xf>
    <xf numFmtId="0" fontId="0" fillId="0" borderId="0" xfId="0" applyAlignment="1">
      <alignment horizontal="left"/>
    </xf>
    <xf numFmtId="1" fontId="0" fillId="0" borderId="0" xfId="0" applyNumberFormat="1" applyAlignment="1">
      <alignment horizontal="left"/>
    </xf>
    <xf numFmtId="0" fontId="48" fillId="0" borderId="0" xfId="0" applyNumberFormat="1" applyFont="1" applyAlignment="1">
      <alignment wrapText="1"/>
    </xf>
    <xf numFmtId="0" fontId="53" fillId="0" borderId="0" xfId="0" applyFont="1" applyAlignment="1">
      <alignment wrapText="1"/>
    </xf>
    <xf numFmtId="0" fontId="53" fillId="0" borderId="0" xfId="0" applyFont="1" applyAlignment="1">
      <alignment horizontal="left" vertical="center" wrapText="1"/>
    </xf>
    <xf numFmtId="0" fontId="53" fillId="0" borderId="0" xfId="0" applyFont="1" applyAlignment="1">
      <alignment vertical="center" wrapText="1"/>
    </xf>
    <xf numFmtId="0" fontId="53" fillId="0" borderId="0" xfId="0" applyFont="1" applyAlignment="1">
      <alignment horizontal="left" vertical="top" wrapText="1"/>
    </xf>
    <xf numFmtId="0" fontId="12" fillId="0" borderId="0" xfId="0" applyFont="1" applyAlignment="1">
      <alignment horizontal="left" vertical="top" wrapText="1"/>
    </xf>
    <xf numFmtId="0" fontId="53" fillId="0" borderId="0" xfId="0" applyFont="1" applyAlignment="1">
      <alignment horizontal="left" wrapText="1"/>
    </xf>
    <xf numFmtId="0" fontId="12" fillId="0" borderId="0" xfId="0" applyFont="1" applyAlignment="1">
      <alignment horizontal="left" wrapText="1"/>
    </xf>
    <xf numFmtId="0" fontId="7" fillId="0" borderId="0" xfId="0" applyNumberFormat="1" applyFont="1" applyAlignment="1">
      <alignment vertical="top" wrapText="1"/>
    </xf>
    <xf numFmtId="0" fontId="7" fillId="0" borderId="0" xfId="0" applyNumberFormat="1" applyFont="1" applyFill="1" applyAlignment="1">
      <alignment vertical="top" wrapText="1"/>
    </xf>
    <xf numFmtId="0" fontId="12" fillId="0" borderId="0" xfId="0" applyNumberFormat="1" applyFont="1" applyFill="1" applyAlignment="1">
      <alignment wrapText="1"/>
    </xf>
    <xf numFmtId="0" fontId="17" fillId="0" borderId="0" xfId="0" applyFont="1" applyProtection="1"/>
    <xf numFmtId="0" fontId="12" fillId="0" borderId="0" xfId="0" applyFont="1" applyProtection="1"/>
    <xf numFmtId="0" fontId="54" fillId="0" borderId="0" xfId="0" applyFont="1"/>
    <xf numFmtId="0" fontId="7" fillId="0" borderId="0" xfId="0" applyNumberFormat="1" applyFont="1" applyAlignment="1">
      <alignment horizontal="left" vertical="center" wrapText="1" indent="1"/>
    </xf>
    <xf numFmtId="0" fontId="55" fillId="3" borderId="2" xfId="0" applyFont="1" applyFill="1" applyBorder="1" applyAlignment="1" applyProtection="1">
      <alignment horizontal="center"/>
      <protection locked="0"/>
    </xf>
    <xf numFmtId="0" fontId="16" fillId="0" borderId="0" xfId="0" applyNumberFormat="1" applyFont="1" applyAlignment="1">
      <alignment horizontal="center" wrapText="1"/>
    </xf>
    <xf numFmtId="0" fontId="16" fillId="0" borderId="0" xfId="0" applyFont="1" applyAlignment="1">
      <alignment horizontal="center"/>
    </xf>
    <xf numFmtId="0" fontId="0" fillId="0" borderId="0" xfId="0" applyFill="1" applyAlignment="1">
      <alignment horizontal="center"/>
    </xf>
    <xf numFmtId="0" fontId="0" fillId="0" borderId="60" xfId="0" applyBorder="1" applyAlignment="1">
      <alignment horizontal="center" textRotation="90" wrapText="1"/>
    </xf>
    <xf numFmtId="0" fontId="0" fillId="0" borderId="43" xfId="0" applyBorder="1" applyAlignment="1">
      <alignment horizontal="center" textRotation="90" wrapText="1"/>
    </xf>
    <xf numFmtId="0" fontId="0" fillId="0" borderId="59" xfId="0" applyBorder="1" applyAlignment="1">
      <alignment horizontal="center" textRotation="90" wrapText="1"/>
    </xf>
    <xf numFmtId="0" fontId="0" fillId="0" borderId="17" xfId="0" applyBorder="1" applyAlignment="1">
      <alignment horizontal="center" textRotation="90" wrapText="1"/>
    </xf>
    <xf numFmtId="0" fontId="0" fillId="0" borderId="48" xfId="0" applyBorder="1" applyAlignment="1">
      <alignment horizontal="center"/>
    </xf>
    <xf numFmtId="0" fontId="0" fillId="0" borderId="50" xfId="0" applyBorder="1" applyAlignment="1">
      <alignment horizontal="center" textRotation="90" wrapText="1"/>
    </xf>
    <xf numFmtId="0" fontId="0" fillId="0" borderId="32" xfId="0" applyBorder="1" applyAlignment="1">
      <alignment horizontal="center" textRotation="90"/>
    </xf>
    <xf numFmtId="0" fontId="0" fillId="0" borderId="60" xfId="0" applyBorder="1" applyAlignment="1">
      <alignment horizontal="center" textRotation="90"/>
    </xf>
    <xf numFmtId="0" fontId="0" fillId="0" borderId="17" xfId="0" applyBorder="1" applyAlignment="1">
      <alignment horizontal="center" textRotation="90"/>
    </xf>
    <xf numFmtId="0" fontId="0" fillId="0" borderId="43" xfId="0" applyBorder="1" applyAlignment="1">
      <alignment horizontal="center" textRotation="90"/>
    </xf>
    <xf numFmtId="0" fontId="0" fillId="0" borderId="59" xfId="0" applyBorder="1" applyAlignment="1">
      <alignment horizontal="center" textRotation="90"/>
    </xf>
    <xf numFmtId="0" fontId="0" fillId="0" borderId="62" xfId="0" applyBorder="1" applyAlignment="1">
      <alignment horizontal="center" textRotation="90"/>
    </xf>
    <xf numFmtId="2" fontId="0" fillId="0" borderId="0" xfId="0" applyNumberFormat="1" applyAlignment="1">
      <alignment horizontal="center"/>
    </xf>
    <xf numFmtId="1" fontId="0" fillId="0" borderId="0" xfId="0" applyNumberFormat="1" applyAlignment="1">
      <alignment horizontal="center"/>
    </xf>
    <xf numFmtId="0" fontId="0" fillId="0" borderId="59" xfId="0" applyBorder="1" applyAlignment="1">
      <alignment horizontal="left" textRotation="90"/>
    </xf>
    <xf numFmtId="14" fontId="0" fillId="0" borderId="0" xfId="0" applyNumberFormat="1" applyAlignment="1">
      <alignment horizontal="center"/>
    </xf>
    <xf numFmtId="0" fontId="7" fillId="0" borderId="0" xfId="0" applyFont="1" applyFill="1" applyAlignment="1">
      <alignment wrapText="1"/>
    </xf>
    <xf numFmtId="0" fontId="0" fillId="0" borderId="32" xfId="0" applyBorder="1" applyAlignment="1">
      <alignment horizontal="center" textRotation="90" wrapText="1"/>
    </xf>
    <xf numFmtId="0" fontId="0" fillId="0" borderId="59" xfId="0" applyFont="1" applyBorder="1" applyAlignment="1">
      <alignment horizontal="center" textRotation="90" wrapText="1"/>
    </xf>
    <xf numFmtId="0" fontId="0" fillId="0" borderId="25" xfId="0" applyBorder="1"/>
    <xf numFmtId="0" fontId="0" fillId="0" borderId="0" xfId="0" applyFill="1" applyBorder="1"/>
    <xf numFmtId="1" fontId="0" fillId="0" borderId="0" xfId="0" applyNumberFormat="1" applyFill="1" applyAlignment="1">
      <alignment horizontal="center"/>
    </xf>
    <xf numFmtId="0" fontId="0" fillId="0" borderId="0" xfId="0" applyFill="1" applyAlignment="1">
      <alignment horizontal="left"/>
    </xf>
    <xf numFmtId="1" fontId="0" fillId="0" borderId="0" xfId="0" applyNumberFormat="1" applyFill="1" applyAlignment="1">
      <alignment horizontal="left"/>
    </xf>
    <xf numFmtId="0" fontId="42" fillId="7" borderId="18" xfId="0" applyFont="1" applyFill="1" applyBorder="1" applyAlignment="1">
      <alignment wrapText="1"/>
    </xf>
    <xf numFmtId="0" fontId="0" fillId="0" borderId="0" xfId="0" quotePrefix="1"/>
    <xf numFmtId="2" fontId="0" fillId="0" borderId="0" xfId="0" applyNumberFormat="1" applyFill="1" applyAlignment="1">
      <alignment horizontal="center"/>
    </xf>
    <xf numFmtId="0" fontId="12" fillId="0" borderId="0" xfId="0" applyFont="1" applyAlignment="1" applyProtection="1">
      <alignment wrapText="1"/>
    </xf>
    <xf numFmtId="0" fontId="5" fillId="0" borderId="18" xfId="0" applyFont="1" applyBorder="1" applyAlignment="1">
      <alignment vertical="center" wrapText="1"/>
    </xf>
    <xf numFmtId="0" fontId="5" fillId="0" borderId="18" xfId="0" applyFont="1" applyFill="1" applyBorder="1" applyAlignment="1">
      <alignment vertical="center" wrapText="1"/>
    </xf>
    <xf numFmtId="0" fontId="11" fillId="8" borderId="18" xfId="0" applyFont="1" applyFill="1" applyBorder="1" applyAlignment="1">
      <alignment wrapText="1"/>
    </xf>
    <xf numFmtId="0" fontId="9" fillId="0" borderId="0" xfId="0" applyFont="1" applyAlignment="1">
      <alignment horizontal="right" wrapText="1"/>
    </xf>
    <xf numFmtId="0" fontId="0" fillId="0" borderId="52" xfId="0" applyBorder="1" applyAlignment="1">
      <alignment vertical="center"/>
    </xf>
    <xf numFmtId="1" fontId="7" fillId="0" borderId="18" xfId="0" applyNumberFormat="1" applyFont="1" applyBorder="1" applyAlignment="1">
      <alignment horizontal="center" vertical="center"/>
    </xf>
    <xf numFmtId="9" fontId="17" fillId="0" borderId="18" xfId="0" applyNumberFormat="1" applyFont="1" applyBorder="1" applyAlignment="1">
      <alignment horizontal="center" vertical="center"/>
    </xf>
    <xf numFmtId="0" fontId="45" fillId="8" borderId="18" xfId="0" applyFont="1" applyFill="1" applyBorder="1" applyAlignment="1">
      <alignment vertical="center"/>
    </xf>
    <xf numFmtId="9" fontId="0" fillId="0" borderId="0" xfId="0" applyNumberFormat="1" applyAlignment="1">
      <alignment horizontal="center" vertical="center"/>
    </xf>
    <xf numFmtId="9" fontId="0" fillId="0" borderId="0" xfId="0" applyNumberFormat="1" applyFill="1" applyAlignment="1">
      <alignment horizontal="center" vertical="center"/>
    </xf>
    <xf numFmtId="9" fontId="46" fillId="0" borderId="0" xfId="0" applyNumberFormat="1" applyFont="1" applyAlignment="1">
      <alignment horizontal="center" vertical="center"/>
    </xf>
    <xf numFmtId="9" fontId="0" fillId="0" borderId="0" xfId="1" applyFont="1" applyAlignment="1">
      <alignment horizontal="center" vertical="center" wrapText="1"/>
    </xf>
    <xf numFmtId="9" fontId="0" fillId="0" borderId="0" xfId="1" applyFont="1" applyAlignment="1">
      <alignment horizontal="center" vertical="center"/>
    </xf>
    <xf numFmtId="9" fontId="46" fillId="0" borderId="0" xfId="1" applyFont="1" applyAlignment="1">
      <alignment horizontal="center" vertical="center"/>
    </xf>
    <xf numFmtId="0" fontId="15" fillId="8" borderId="18" xfId="0" applyFont="1" applyFill="1" applyBorder="1" applyAlignment="1">
      <alignment horizontal="center" vertical="center"/>
    </xf>
    <xf numFmtId="9" fontId="7" fillId="0" borderId="18" xfId="0" applyNumberFormat="1" applyFont="1" applyBorder="1" applyAlignment="1">
      <alignment horizontal="center" vertical="center"/>
    </xf>
    <xf numFmtId="0" fontId="45" fillId="8" borderId="0" xfId="0" applyFont="1" applyFill="1" applyAlignment="1">
      <alignment vertical="center"/>
    </xf>
    <xf numFmtId="0" fontId="10" fillId="7" borderId="18" xfId="0" applyFont="1" applyFill="1" applyBorder="1" applyAlignment="1">
      <alignment horizontal="center" vertical="center" wrapText="1"/>
    </xf>
    <xf numFmtId="0" fontId="7" fillId="0" borderId="29" xfId="0" applyFont="1" applyBorder="1" applyAlignment="1">
      <alignment horizontal="center" vertical="center" wrapText="1"/>
    </xf>
    <xf numFmtId="0" fontId="10" fillId="7" borderId="29" xfId="0" applyFont="1" applyFill="1" applyBorder="1" applyAlignment="1">
      <alignment horizontal="center" vertical="center" wrapText="1"/>
    </xf>
    <xf numFmtId="0" fontId="7" fillId="0" borderId="29" xfId="0" applyFont="1" applyBorder="1" applyAlignment="1">
      <alignment horizontal="center" vertical="center"/>
    </xf>
    <xf numFmtId="0" fontId="8" fillId="0" borderId="0" xfId="0" applyFont="1" applyAlignment="1">
      <alignment horizontal="left" vertical="center"/>
    </xf>
    <xf numFmtId="0" fontId="0" fillId="0" borderId="0" xfId="0" quotePrefix="1" applyAlignment="1">
      <alignment horizontal="center"/>
    </xf>
    <xf numFmtId="49" fontId="12" fillId="0" borderId="0" xfId="0" applyNumberFormat="1" applyFont="1" applyAlignment="1">
      <alignment horizontal="center" vertical="center"/>
    </xf>
    <xf numFmtId="49" fontId="17" fillId="0" borderId="0" xfId="0" applyNumberFormat="1" applyFont="1" applyAlignment="1">
      <alignment horizontal="center" vertical="center"/>
    </xf>
    <xf numFmtId="49" fontId="7" fillId="0" borderId="0" xfId="0" applyNumberFormat="1" applyFont="1" applyAlignment="1">
      <alignment horizontal="center" vertical="center"/>
    </xf>
    <xf numFmtId="49" fontId="7" fillId="0" borderId="0" xfId="0" quotePrefix="1" applyNumberFormat="1" applyFont="1" applyAlignment="1">
      <alignment horizontal="center" vertical="center"/>
    </xf>
    <xf numFmtId="0" fontId="7" fillId="0" borderId="18" xfId="0" applyFont="1" applyBorder="1" applyAlignment="1">
      <alignment vertical="center"/>
    </xf>
    <xf numFmtId="0" fontId="20" fillId="0" borderId="0" xfId="0" applyFont="1" applyAlignment="1">
      <alignment horizontal="center" vertical="center"/>
    </xf>
    <xf numFmtId="0" fontId="37" fillId="17" borderId="0" xfId="24" applyAlignment="1">
      <alignment horizontal="center" vertical="center"/>
    </xf>
    <xf numFmtId="49" fontId="7" fillId="0" borderId="0" xfId="0" quotePrefix="1" applyNumberFormat="1" applyFont="1" applyFill="1" applyAlignment="1">
      <alignment horizontal="center" vertical="center"/>
    </xf>
    <xf numFmtId="0" fontId="56" fillId="0" borderId="0" xfId="0" applyFont="1" applyAlignment="1">
      <alignment horizontal="center"/>
    </xf>
    <xf numFmtId="0" fontId="29" fillId="0" borderId="0" xfId="0" applyFont="1" applyAlignment="1">
      <alignment horizontal="center"/>
    </xf>
    <xf numFmtId="0" fontId="29" fillId="0" borderId="0" xfId="0" applyFont="1" applyAlignment="1">
      <alignment horizontal="left"/>
    </xf>
    <xf numFmtId="0" fontId="16" fillId="0" borderId="0" xfId="0" applyFont="1"/>
    <xf numFmtId="0" fontId="29" fillId="0" borderId="0" xfId="0" applyFont="1" applyAlignment="1">
      <alignment horizontal="left" wrapText="1"/>
    </xf>
    <xf numFmtId="0" fontId="29" fillId="0" borderId="0" xfId="0" applyFont="1" applyAlignment="1">
      <alignment wrapText="1"/>
    </xf>
    <xf numFmtId="0" fontId="30" fillId="0" borderId="0" xfId="0" applyFont="1" applyAlignment="1">
      <alignment wrapText="1"/>
    </xf>
    <xf numFmtId="0" fontId="27" fillId="0" borderId="0" xfId="0" applyFont="1" applyAlignment="1">
      <alignment horizontal="left"/>
    </xf>
    <xf numFmtId="0" fontId="0" fillId="0" borderId="0" xfId="0" applyFont="1" applyAlignment="1">
      <alignment horizontal="center" vertical="center"/>
    </xf>
    <xf numFmtId="0" fontId="58" fillId="0" borderId="0" xfId="0" applyFont="1" applyAlignment="1">
      <alignment horizontal="left" vertical="center" wrapText="1"/>
    </xf>
    <xf numFmtId="0" fontId="0" fillId="0" borderId="0" xfId="0" applyFont="1" applyAlignment="1">
      <alignment vertical="center"/>
    </xf>
    <xf numFmtId="0" fontId="0" fillId="0" borderId="5" xfId="0" applyFont="1" applyBorder="1" applyAlignment="1">
      <alignment horizontal="center" vertical="center"/>
    </xf>
    <xf numFmtId="0" fontId="59" fillId="0" borderId="0" xfId="0" applyFont="1" applyAlignment="1">
      <alignment horizontal="left" vertical="center" wrapText="1"/>
    </xf>
    <xf numFmtId="0" fontId="60" fillId="0" borderId="0" xfId="0" applyFont="1" applyAlignment="1">
      <alignment vertical="center" wrapText="1"/>
    </xf>
    <xf numFmtId="0" fontId="0" fillId="8" borderId="5" xfId="0" applyFont="1" applyFill="1" applyBorder="1" applyAlignment="1">
      <alignment horizontal="center" vertical="center"/>
    </xf>
    <xf numFmtId="0" fontId="61" fillId="4" borderId="0" xfId="0" applyFont="1" applyFill="1" applyBorder="1" applyAlignment="1">
      <alignment vertical="center" wrapText="1"/>
    </xf>
    <xf numFmtId="9" fontId="28" fillId="8" borderId="0" xfId="0" applyNumberFormat="1" applyFont="1" applyFill="1" applyBorder="1" applyAlignment="1">
      <alignment horizontal="center" vertical="center"/>
    </xf>
    <xf numFmtId="0" fontId="58" fillId="5" borderId="1" xfId="0" applyFont="1" applyFill="1" applyBorder="1" applyAlignment="1">
      <alignment horizontal="left" vertical="center" wrapText="1"/>
    </xf>
    <xf numFmtId="0" fontId="62" fillId="0" borderId="0" xfId="0" applyFont="1" applyBorder="1" applyAlignment="1">
      <alignment horizontal="left" vertical="center"/>
    </xf>
    <xf numFmtId="0" fontId="0" fillId="0" borderId="0" xfId="0" applyFont="1" applyAlignment="1">
      <alignment vertical="center" wrapText="1"/>
    </xf>
    <xf numFmtId="0" fontId="58" fillId="0" borderId="0" xfId="0" applyFont="1" applyBorder="1" applyAlignment="1">
      <alignment horizontal="left" vertical="center"/>
    </xf>
    <xf numFmtId="0" fontId="0" fillId="0" borderId="18" xfId="0" applyFont="1" applyBorder="1" applyAlignment="1">
      <alignment horizontal="center" vertical="center"/>
    </xf>
    <xf numFmtId="0" fontId="0" fillId="0" borderId="18" xfId="0" applyFont="1" applyBorder="1" applyAlignment="1">
      <alignment horizontal="left" vertical="center" wrapText="1"/>
    </xf>
    <xf numFmtId="0" fontId="0" fillId="6" borderId="18" xfId="0" applyFont="1" applyFill="1" applyBorder="1" applyAlignment="1">
      <alignment horizontal="center" vertical="center"/>
    </xf>
    <xf numFmtId="0" fontId="58" fillId="0" borderId="3" xfId="0" applyFont="1" applyBorder="1" applyAlignment="1">
      <alignment horizontal="left" vertical="center" wrapText="1"/>
    </xf>
    <xf numFmtId="0" fontId="62" fillId="0" borderId="0" xfId="0" applyFont="1" applyBorder="1" applyAlignment="1">
      <alignment horizontal="center" vertical="center"/>
    </xf>
    <xf numFmtId="9" fontId="4" fillId="0" borderId="0" xfId="1" applyFont="1" applyAlignment="1">
      <alignment horizontal="center" vertical="center"/>
    </xf>
    <xf numFmtId="0" fontId="58" fillId="0" borderId="18" xfId="0" applyFont="1" applyBorder="1" applyAlignment="1">
      <alignment horizontal="left" vertical="center" wrapText="1"/>
    </xf>
    <xf numFmtId="0" fontId="0" fillId="0" borderId="18" xfId="0" applyFont="1" applyBorder="1" applyAlignment="1">
      <alignment vertical="center" wrapText="1"/>
    </xf>
    <xf numFmtId="0" fontId="58" fillId="0" borderId="3" xfId="0" applyFont="1" applyFill="1" applyBorder="1" applyAlignment="1">
      <alignment horizontal="left" vertical="center" wrapText="1"/>
    </xf>
    <xf numFmtId="0" fontId="46" fillId="0" borderId="0" xfId="0" applyFont="1" applyAlignment="1">
      <alignment horizontal="left" vertical="center" wrapText="1"/>
    </xf>
    <xf numFmtId="0" fontId="58" fillId="0" borderId="9" xfId="0" applyFont="1" applyBorder="1" applyAlignment="1">
      <alignment horizontal="left" vertical="center" wrapText="1"/>
    </xf>
    <xf numFmtId="0" fontId="0" fillId="0" borderId="0" xfId="0" applyFont="1" applyFill="1" applyAlignment="1">
      <alignment vertical="center" wrapText="1"/>
    </xf>
    <xf numFmtId="0" fontId="0" fillId="0" borderId="0" xfId="0" applyFont="1" applyAlignment="1">
      <alignment horizontal="center" vertical="center" wrapText="1"/>
    </xf>
    <xf numFmtId="0" fontId="35" fillId="0" borderId="0" xfId="0" applyFont="1" applyAlignment="1">
      <alignment horizontal="left" vertical="center" wrapText="1"/>
    </xf>
    <xf numFmtId="0" fontId="19" fillId="0" borderId="0" xfId="0" applyFont="1" applyAlignment="1">
      <alignment vertical="center"/>
    </xf>
    <xf numFmtId="0" fontId="35" fillId="13" borderId="18" xfId="0" applyFont="1" applyFill="1" applyBorder="1" applyAlignment="1">
      <alignment horizontal="center" vertical="center"/>
    </xf>
    <xf numFmtId="0" fontId="35" fillId="0" borderId="18" xfId="0" applyFont="1" applyFill="1" applyBorder="1" applyAlignment="1">
      <alignment horizontal="center" vertical="center"/>
    </xf>
    <xf numFmtId="0" fontId="58" fillId="0" borderId="6" xfId="0" applyFont="1" applyBorder="1" applyAlignment="1">
      <alignment horizontal="left" vertical="center" wrapText="1"/>
    </xf>
    <xf numFmtId="0" fontId="58" fillId="0" borderId="10" xfId="0" applyFont="1" applyBorder="1" applyAlignment="1">
      <alignment horizontal="left" vertical="center" wrapText="1"/>
    </xf>
    <xf numFmtId="0" fontId="58" fillId="0" borderId="10" xfId="0" applyFont="1" applyFill="1" applyBorder="1" applyAlignment="1">
      <alignment horizontal="left" vertical="center" wrapText="1"/>
    </xf>
    <xf numFmtId="0" fontId="0" fillId="0" borderId="18" xfId="0" applyFont="1" applyFill="1" applyBorder="1" applyAlignment="1">
      <alignment horizontal="left" vertical="center" wrapText="1"/>
    </xf>
    <xf numFmtId="0" fontId="58" fillId="0" borderId="21" xfId="0" applyFont="1" applyFill="1" applyBorder="1" applyAlignment="1">
      <alignment horizontal="left" vertical="center" wrapText="1"/>
    </xf>
    <xf numFmtId="0" fontId="35" fillId="0" borderId="18" xfId="0" applyFont="1" applyBorder="1" applyAlignment="1">
      <alignment horizontal="left" vertical="center" wrapText="1"/>
    </xf>
    <xf numFmtId="0" fontId="58" fillId="0" borderId="21" xfId="0" applyFont="1" applyBorder="1" applyAlignment="1">
      <alignment horizontal="left" vertical="center" wrapText="1"/>
    </xf>
    <xf numFmtId="0" fontId="27" fillId="8" borderId="0" xfId="0" applyFont="1" applyFill="1" applyBorder="1" applyAlignment="1">
      <alignment vertical="center" wrapText="1"/>
    </xf>
    <xf numFmtId="0" fontId="0" fillId="0" borderId="0" xfId="0" applyFont="1" applyAlignment="1">
      <alignment wrapText="1"/>
    </xf>
    <xf numFmtId="0" fontId="0" fillId="0" borderId="18" xfId="0" quotePrefix="1" applyFont="1" applyBorder="1" applyAlignment="1">
      <alignment horizontal="center" vertical="center"/>
    </xf>
    <xf numFmtId="0" fontId="62" fillId="2" borderId="18" xfId="0" applyFont="1" applyFill="1" applyBorder="1" applyAlignment="1" applyProtection="1">
      <alignment horizontal="center" vertical="center" wrapText="1"/>
      <protection locked="0"/>
    </xf>
    <xf numFmtId="0" fontId="58" fillId="0" borderId="9" xfId="0" applyFont="1" applyBorder="1" applyAlignment="1">
      <alignment vertical="center" wrapText="1"/>
    </xf>
    <xf numFmtId="0" fontId="46" fillId="0" borderId="0" xfId="0" applyFont="1" applyAlignment="1">
      <alignment horizontal="left" vertical="top" wrapText="1"/>
    </xf>
    <xf numFmtId="0" fontId="58" fillId="0" borderId="0" xfId="0" applyFont="1"/>
    <xf numFmtId="0" fontId="62" fillId="0" borderId="0" xfId="0" applyFont="1" applyBorder="1" applyAlignment="1">
      <alignment horizontal="center" vertical="center" wrapText="1"/>
    </xf>
    <xf numFmtId="0" fontId="0" fillId="0" borderId="0" xfId="0" applyFont="1" applyAlignment="1">
      <alignment horizontal="center"/>
    </xf>
    <xf numFmtId="0" fontId="36" fillId="0" borderId="0" xfId="0" applyFont="1" applyAlignment="1">
      <alignment horizontal="center"/>
    </xf>
    <xf numFmtId="0" fontId="35" fillId="13" borderId="18" xfId="0" applyFont="1" applyFill="1" applyBorder="1" applyAlignment="1">
      <alignment horizontal="center"/>
    </xf>
    <xf numFmtId="0" fontId="58" fillId="0" borderId="18" xfId="0" applyFont="1" applyBorder="1" applyAlignment="1">
      <alignment vertical="center" wrapText="1"/>
    </xf>
    <xf numFmtId="0" fontId="0" fillId="0" borderId="18" xfId="0" applyFont="1" applyBorder="1" applyAlignment="1">
      <alignment horizontal="left" vertical="top" wrapText="1"/>
    </xf>
    <xf numFmtId="0" fontId="0" fillId="0" borderId="0" xfId="0" applyFont="1" applyAlignment="1">
      <alignment horizontal="left" vertical="top" wrapText="1"/>
    </xf>
    <xf numFmtId="0" fontId="58" fillId="0" borderId="0" xfId="0" applyFont="1" applyBorder="1" applyAlignment="1">
      <alignment vertical="center" wrapText="1"/>
    </xf>
    <xf numFmtId="0" fontId="0" fillId="0" borderId="0" xfId="0" applyFont="1" applyAlignment="1">
      <alignment horizontal="left" vertical="center" wrapText="1"/>
    </xf>
    <xf numFmtId="0" fontId="58" fillId="0" borderId="0" xfId="0" applyFont="1" applyAlignment="1">
      <alignment wrapText="1"/>
    </xf>
    <xf numFmtId="0" fontId="58" fillId="0" borderId="0" xfId="0" applyFont="1" applyBorder="1" applyAlignment="1">
      <alignment horizontal="left" vertical="center" wrapText="1"/>
    </xf>
    <xf numFmtId="0" fontId="27" fillId="8" borderId="11" xfId="0" applyFont="1" applyFill="1" applyBorder="1" applyAlignment="1">
      <alignment vertical="center" wrapText="1"/>
    </xf>
    <xf numFmtId="9" fontId="28" fillId="8" borderId="11" xfId="0" applyNumberFormat="1" applyFont="1" applyFill="1" applyBorder="1" applyAlignment="1">
      <alignment horizontal="center" vertical="center" wrapText="1"/>
    </xf>
    <xf numFmtId="9" fontId="4" fillId="0" borderId="18" xfId="1" applyFont="1" applyBorder="1" applyAlignment="1">
      <alignment horizontal="center" vertical="center"/>
    </xf>
    <xf numFmtId="0" fontId="27" fillId="8" borderId="28" xfId="0" applyFont="1" applyFill="1" applyBorder="1" applyAlignment="1">
      <alignment horizontal="left" vertical="center" wrapText="1"/>
    </xf>
    <xf numFmtId="0" fontId="0" fillId="0" borderId="5" xfId="0" quotePrefix="1" applyFont="1" applyFill="1" applyBorder="1" applyAlignment="1">
      <alignment horizontal="center" vertical="center"/>
    </xf>
    <xf numFmtId="0" fontId="3" fillId="0" borderId="0" xfId="0" applyFont="1" applyAlignment="1">
      <alignment horizontal="left" vertical="center" wrapText="1"/>
    </xf>
    <xf numFmtId="0" fontId="0" fillId="0" borderId="5" xfId="0" quotePrefix="1" applyFont="1" applyBorder="1" applyAlignment="1">
      <alignment horizontal="center" vertical="center"/>
    </xf>
    <xf numFmtId="0" fontId="58" fillId="0" borderId="0" xfId="0" applyFont="1" applyAlignment="1">
      <alignment vertical="center" wrapText="1"/>
    </xf>
    <xf numFmtId="0" fontId="36" fillId="0" borderId="0" xfId="0" applyFont="1" applyAlignment="1">
      <alignment horizontal="left" vertical="center" wrapText="1"/>
    </xf>
    <xf numFmtId="0" fontId="62" fillId="2" borderId="0" xfId="0" applyFont="1" applyFill="1" applyBorder="1" applyAlignment="1" applyProtection="1">
      <alignment horizontal="center" vertical="center" wrapText="1"/>
      <protection locked="0"/>
    </xf>
    <xf numFmtId="0" fontId="46" fillId="0" borderId="0" xfId="0" applyFont="1" applyAlignment="1">
      <alignment vertical="center" wrapText="1"/>
    </xf>
    <xf numFmtId="0" fontId="0" fillId="7" borderId="0" xfId="0" applyFont="1" applyFill="1" applyAlignment="1">
      <alignment horizontal="center" vertical="center"/>
    </xf>
    <xf numFmtId="0" fontId="35" fillId="13" borderId="0" xfId="0" applyFont="1" applyFill="1" applyAlignment="1">
      <alignment horizontal="center"/>
    </xf>
    <xf numFmtId="0" fontId="0" fillId="6" borderId="0" xfId="0" applyFont="1" applyFill="1" applyAlignment="1">
      <alignment horizontal="center" vertical="center"/>
    </xf>
    <xf numFmtId="0" fontId="58" fillId="0" borderId="18" xfId="0" applyFont="1" applyBorder="1" applyAlignment="1">
      <alignment horizontal="left" vertical="center"/>
    </xf>
    <xf numFmtId="0" fontId="57" fillId="0" borderId="5" xfId="0" applyFont="1" applyBorder="1" applyAlignment="1">
      <alignment horizontal="center" vertical="center"/>
    </xf>
    <xf numFmtId="0" fontId="57" fillId="0" borderId="0" xfId="0" applyFont="1"/>
    <xf numFmtId="0" fontId="57" fillId="0" borderId="0" xfId="0" applyFont="1" applyAlignment="1">
      <alignment horizontal="center"/>
    </xf>
    <xf numFmtId="0" fontId="62" fillId="0" borderId="0" xfId="0" applyFont="1"/>
    <xf numFmtId="0" fontId="63" fillId="0" borderId="0" xfId="0" applyFont="1" applyAlignment="1">
      <alignment horizontal="left" vertical="center" wrapText="1"/>
    </xf>
    <xf numFmtId="0" fontId="62" fillId="0" borderId="0" xfId="0" applyFont="1" applyAlignment="1">
      <alignment horizontal="left" vertical="center" wrapText="1"/>
    </xf>
    <xf numFmtId="0" fontId="57" fillId="8" borderId="5" xfId="0" applyFont="1" applyFill="1" applyBorder="1" applyAlignment="1">
      <alignment horizontal="center" vertical="center"/>
    </xf>
    <xf numFmtId="0" fontId="61" fillId="8" borderId="0" xfId="0" applyFont="1" applyFill="1" applyAlignment="1">
      <alignment horizontal="left" vertical="center" wrapText="1"/>
    </xf>
    <xf numFmtId="0" fontId="64" fillId="8" borderId="0" xfId="0" applyFont="1" applyFill="1" applyAlignment="1">
      <alignment horizontal="center"/>
    </xf>
    <xf numFmtId="0" fontId="62" fillId="8" borderId="0" xfId="0" applyFont="1" applyFill="1" applyAlignment="1">
      <alignment horizontal="center"/>
    </xf>
    <xf numFmtId="0" fontId="57" fillId="0" borderId="5" xfId="0" quotePrefix="1" applyFont="1" applyBorder="1" applyAlignment="1">
      <alignment horizontal="center" vertical="center"/>
    </xf>
    <xf numFmtId="0" fontId="57" fillId="0" borderId="0" xfId="0" applyFont="1" applyAlignment="1">
      <alignment horizontal="left" vertical="center" wrapText="1"/>
    </xf>
    <xf numFmtId="0" fontId="62" fillId="2" borderId="28" xfId="0" applyFont="1" applyFill="1" applyBorder="1" applyAlignment="1" applyProtection="1">
      <alignment horizontal="left"/>
      <protection locked="0"/>
    </xf>
    <xf numFmtId="0" fontId="62" fillId="2" borderId="30" xfId="0" applyFont="1" applyFill="1" applyBorder="1" applyAlignment="1" applyProtection="1">
      <alignment horizontal="left"/>
      <protection locked="0"/>
    </xf>
    <xf numFmtId="0" fontId="62" fillId="2" borderId="29" xfId="0" applyFont="1" applyFill="1" applyBorder="1" applyAlignment="1" applyProtection="1">
      <alignment horizontal="left"/>
      <protection locked="0"/>
    </xf>
    <xf numFmtId="0" fontId="62" fillId="2" borderId="28" xfId="0" applyFont="1" applyFill="1" applyBorder="1" applyAlignment="1" applyProtection="1">
      <protection locked="0"/>
    </xf>
    <xf numFmtId="0" fontId="62" fillId="2" borderId="30" xfId="0" applyFont="1" applyFill="1" applyBorder="1" applyAlignment="1" applyProtection="1">
      <protection locked="0"/>
    </xf>
    <xf numFmtId="0" fontId="62" fillId="2" borderId="29" xfId="0" applyFont="1" applyFill="1" applyBorder="1" applyAlignment="1" applyProtection="1">
      <protection locked="0"/>
    </xf>
    <xf numFmtId="14" fontId="62" fillId="2" borderId="28" xfId="0" applyNumberFormat="1" applyFont="1" applyFill="1" applyBorder="1" applyAlignment="1" applyProtection="1">
      <alignment horizontal="left"/>
      <protection locked="0"/>
    </xf>
    <xf numFmtId="14" fontId="62" fillId="2" borderId="30" xfId="0" applyNumberFormat="1" applyFont="1" applyFill="1" applyBorder="1" applyAlignment="1" applyProtection="1">
      <alignment horizontal="left"/>
      <protection locked="0"/>
    </xf>
    <xf numFmtId="14" fontId="62" fillId="2" borderId="30" xfId="0" applyNumberFormat="1" applyFont="1" applyFill="1" applyBorder="1" applyAlignment="1" applyProtection="1">
      <protection locked="0"/>
    </xf>
    <xf numFmtId="14" fontId="62" fillId="2" borderId="29" xfId="0" applyNumberFormat="1" applyFont="1" applyFill="1" applyBorder="1" applyAlignment="1" applyProtection="1">
      <protection locked="0"/>
    </xf>
    <xf numFmtId="0" fontId="65" fillId="0" borderId="0" xfId="0" applyFont="1"/>
    <xf numFmtId="0" fontId="66" fillId="0" borderId="0" xfId="0" applyFont="1"/>
    <xf numFmtId="0" fontId="63" fillId="0" borderId="0" xfId="0" applyFont="1" applyFill="1" applyAlignment="1">
      <alignment horizontal="left" vertical="center" wrapText="1"/>
    </xf>
    <xf numFmtId="0" fontId="62" fillId="0" borderId="0" xfId="0" applyFont="1" applyAlignment="1"/>
    <xf numFmtId="0" fontId="57" fillId="0" borderId="22" xfId="0" applyFont="1" applyFill="1" applyBorder="1" applyAlignment="1">
      <alignment horizontal="left" wrapText="1"/>
    </xf>
    <xf numFmtId="0" fontId="57" fillId="0" borderId="0" xfId="0" applyFont="1" applyAlignment="1">
      <alignment wrapText="1"/>
    </xf>
    <xf numFmtId="0" fontId="57" fillId="0" borderId="0" xfId="0" applyFont="1" applyFill="1" applyAlignment="1">
      <alignment horizontal="left" wrapText="1"/>
    </xf>
    <xf numFmtId="0" fontId="57" fillId="0" borderId="0" xfId="0" applyFont="1" applyFill="1" applyAlignment="1">
      <alignment horizontal="right" wrapText="1"/>
    </xf>
    <xf numFmtId="0" fontId="62" fillId="2" borderId="48" xfId="0" applyNumberFormat="1" applyFont="1" applyFill="1" applyBorder="1" applyAlignment="1" applyProtection="1">
      <alignment horizontal="left" vertical="center"/>
      <protection locked="0"/>
    </xf>
    <xf numFmtId="0" fontId="62" fillId="2" borderId="45" xfId="0" applyNumberFormat="1" applyFont="1" applyFill="1" applyBorder="1" applyAlignment="1" applyProtection="1">
      <alignment horizontal="center"/>
      <protection locked="0"/>
    </xf>
    <xf numFmtId="0" fontId="66" fillId="0" borderId="0" xfId="0" applyFont="1" applyAlignment="1">
      <alignment horizontal="left" vertical="center" wrapText="1"/>
    </xf>
    <xf numFmtId="164" fontId="62" fillId="2" borderId="49" xfId="0" applyNumberFormat="1" applyFont="1" applyFill="1" applyBorder="1" applyAlignment="1" applyProtection="1">
      <alignment horizontal="left" vertical="center"/>
      <protection locked="0"/>
    </xf>
    <xf numFmtId="164" fontId="62" fillId="2" borderId="46" xfId="0" applyNumberFormat="1" applyFont="1" applyFill="1" applyBorder="1" applyAlignment="1" applyProtection="1">
      <alignment horizontal="center"/>
      <protection locked="0"/>
    </xf>
    <xf numFmtId="164" fontId="62" fillId="2" borderId="50" xfId="0" applyNumberFormat="1" applyFont="1" applyFill="1" applyBorder="1" applyAlignment="1" applyProtection="1">
      <alignment horizontal="left" vertical="center"/>
      <protection locked="0"/>
    </xf>
    <xf numFmtId="164" fontId="62" fillId="2" borderId="47" xfId="0" applyNumberFormat="1" applyFont="1" applyFill="1" applyBorder="1" applyAlignment="1" applyProtection="1">
      <alignment horizontal="center"/>
      <protection locked="0"/>
    </xf>
    <xf numFmtId="0" fontId="63" fillId="0" borderId="23" xfId="0" applyFont="1" applyBorder="1" applyAlignment="1">
      <alignment horizontal="left" vertical="center" wrapText="1"/>
    </xf>
    <xf numFmtId="0" fontId="4" fillId="0" borderId="41"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5" xfId="0" applyFont="1" applyBorder="1" applyAlignment="1">
      <alignment horizontal="left" vertical="center" wrapText="1"/>
    </xf>
    <xf numFmtId="0" fontId="62" fillId="10" borderId="57" xfId="0" applyFont="1" applyFill="1" applyBorder="1" applyAlignment="1">
      <alignment horizontal="left" vertical="center" wrapText="1"/>
    </xf>
    <xf numFmtId="0" fontId="62" fillId="10" borderId="42" xfId="0" applyFont="1" applyFill="1" applyBorder="1" applyAlignment="1">
      <alignment horizontal="left" vertical="center"/>
    </xf>
    <xf numFmtId="0" fontId="62" fillId="10" borderId="31" xfId="0" applyFont="1" applyFill="1" applyBorder="1" applyAlignment="1">
      <alignment horizontal="left" vertical="center"/>
    </xf>
    <xf numFmtId="0" fontId="23" fillId="10" borderId="24" xfId="18" applyFont="1" applyFill="1" applyBorder="1" applyAlignment="1">
      <alignment horizontal="left" vertical="center" wrapText="1"/>
    </xf>
    <xf numFmtId="0" fontId="57" fillId="10" borderId="18" xfId="0" applyFont="1" applyFill="1" applyBorder="1" applyAlignment="1">
      <alignment wrapText="1"/>
    </xf>
    <xf numFmtId="0" fontId="57" fillId="10" borderId="28" xfId="0" applyFont="1" applyFill="1" applyBorder="1" applyAlignment="1">
      <alignment horizontal="left"/>
    </xf>
    <xf numFmtId="0" fontId="57" fillId="10" borderId="29" xfId="0" applyFont="1" applyFill="1" applyBorder="1" applyAlignment="1">
      <alignment horizontal="left"/>
    </xf>
    <xf numFmtId="0" fontId="23" fillId="15" borderId="18" xfId="18" applyFont="1" applyFill="1" applyBorder="1" applyAlignment="1">
      <alignment horizontal="left" vertical="center" wrapText="1"/>
    </xf>
    <xf numFmtId="0" fontId="57" fillId="10" borderId="16" xfId="0" applyFont="1" applyFill="1" applyBorder="1"/>
    <xf numFmtId="0" fontId="57" fillId="10" borderId="32" xfId="0" applyFont="1" applyFill="1" applyBorder="1" applyAlignment="1">
      <alignment wrapText="1"/>
    </xf>
    <xf numFmtId="0" fontId="57" fillId="10" borderId="43" xfId="0" applyFont="1" applyFill="1" applyBorder="1" applyAlignment="1">
      <alignment horizontal="left"/>
    </xf>
    <xf numFmtId="0" fontId="57" fillId="10" borderId="32" xfId="0" applyFont="1" applyFill="1" applyBorder="1" applyAlignment="1">
      <alignment horizontal="left"/>
    </xf>
    <xf numFmtId="0" fontId="62" fillId="10" borderId="17" xfId="0" applyFont="1" applyFill="1" applyBorder="1"/>
    <xf numFmtId="0" fontId="67" fillId="0" borderId="0" xfId="0" applyFont="1"/>
    <xf numFmtId="0" fontId="63" fillId="0" borderId="0" xfId="0" applyFont="1" applyFill="1" applyAlignment="1">
      <alignment wrapText="1"/>
    </xf>
    <xf numFmtId="0" fontId="67" fillId="11" borderId="0" xfId="0" applyFont="1" applyFill="1" applyBorder="1" applyAlignment="1">
      <alignment horizontal="center" vertical="center" wrapText="1"/>
    </xf>
    <xf numFmtId="0" fontId="62" fillId="0" borderId="28" xfId="0" applyFont="1" applyBorder="1" applyAlignment="1">
      <alignment horizontal="left" wrapText="1"/>
    </xf>
    <xf numFmtId="0" fontId="62" fillId="0" borderId="30" xfId="0" applyFont="1" applyBorder="1" applyAlignment="1">
      <alignment horizontal="left" wrapText="1"/>
    </xf>
    <xf numFmtId="0" fontId="62" fillId="0" borderId="29" xfId="0" applyFont="1" applyBorder="1" applyAlignment="1">
      <alignment horizontal="left" wrapText="1"/>
    </xf>
    <xf numFmtId="0" fontId="67" fillId="0" borderId="0" xfId="0" applyFont="1" applyFill="1" applyAlignment="1">
      <alignment horizontal="left" wrapText="1"/>
    </xf>
    <xf numFmtId="0" fontId="4" fillId="0" borderId="0" xfId="0" applyFont="1"/>
    <xf numFmtId="0" fontId="67" fillId="0" borderId="0" xfId="0" applyFont="1" applyFill="1" applyAlignment="1">
      <alignment wrapText="1"/>
    </xf>
    <xf numFmtId="0" fontId="63" fillId="0" borderId="0" xfId="0" applyFont="1" applyFill="1" applyAlignment="1">
      <alignment vertical="top" wrapText="1"/>
    </xf>
    <xf numFmtId="0" fontId="67" fillId="0" borderId="0" xfId="0" applyFont="1" applyAlignment="1">
      <alignment wrapText="1"/>
    </xf>
    <xf numFmtId="0" fontId="63" fillId="0" borderId="0" xfId="0" applyFont="1" applyAlignment="1">
      <alignment wrapText="1"/>
    </xf>
    <xf numFmtId="0" fontId="62" fillId="2" borderId="0" xfId="0" applyFont="1" applyFill="1" applyBorder="1" applyAlignment="1" applyProtection="1">
      <alignment horizontal="center"/>
      <protection locked="0"/>
    </xf>
    <xf numFmtId="0" fontId="62" fillId="8" borderId="5" xfId="0" applyFont="1" applyFill="1" applyBorder="1" applyAlignment="1">
      <alignment horizontal="center"/>
    </xf>
    <xf numFmtId="0" fontId="68" fillId="4" borderId="0" xfId="0" applyFont="1" applyFill="1" applyAlignment="1">
      <alignment vertical="center" wrapText="1"/>
    </xf>
    <xf numFmtId="9" fontId="62" fillId="4" borderId="0" xfId="0" applyNumberFormat="1" applyFont="1" applyFill="1" applyAlignment="1">
      <alignment horizontal="center" vertical="center"/>
    </xf>
    <xf numFmtId="0" fontId="35" fillId="20" borderId="0" xfId="0" applyFont="1" applyFill="1" applyBorder="1" applyAlignment="1">
      <alignment horizontal="center" vertical="center" wrapText="1"/>
    </xf>
    <xf numFmtId="0" fontId="62" fillId="0" borderId="0" xfId="0" applyFont="1" applyFill="1"/>
    <xf numFmtId="0" fontId="62" fillId="0" borderId="5" xfId="0" applyFont="1" applyBorder="1" applyAlignment="1">
      <alignment horizontal="center"/>
    </xf>
    <xf numFmtId="0" fontId="4" fillId="0" borderId="33" xfId="0" applyFont="1" applyFill="1" applyBorder="1" applyAlignment="1">
      <alignment vertical="center" wrapText="1"/>
    </xf>
    <xf numFmtId="0" fontId="62" fillId="0" borderId="27" xfId="0" applyFont="1" applyFill="1" applyBorder="1" applyAlignment="1">
      <alignment horizontal="center" vertical="center" wrapText="1"/>
    </xf>
    <xf numFmtId="0" fontId="62" fillId="0" borderId="44" xfId="0" applyFont="1" applyFill="1" applyBorder="1" applyAlignment="1">
      <alignment horizontal="center" vertical="center" wrapText="1"/>
    </xf>
    <xf numFmtId="0" fontId="62" fillId="0" borderId="38" xfId="0" applyFont="1" applyFill="1" applyBorder="1" applyAlignment="1">
      <alignment horizontal="center" vertical="center" wrapText="1"/>
    </xf>
    <xf numFmtId="0" fontId="62" fillId="0" borderId="37" xfId="0" applyFont="1" applyFill="1" applyBorder="1" applyAlignment="1">
      <alignment horizontal="center" vertical="center" wrapText="1"/>
    </xf>
    <xf numFmtId="0" fontId="69" fillId="0" borderId="0" xfId="0" applyFont="1" applyFill="1" applyBorder="1" applyAlignment="1">
      <alignment horizontal="left" vertical="center" wrapText="1"/>
    </xf>
    <xf numFmtId="0" fontId="62" fillId="0" borderId="0" xfId="0" applyFont="1" applyFill="1" applyBorder="1" applyAlignment="1">
      <alignment horizontal="center" vertical="center"/>
    </xf>
    <xf numFmtId="0" fontId="66" fillId="0" borderId="0" xfId="0" applyFont="1" applyFill="1" applyBorder="1" applyAlignment="1">
      <alignment horizontal="center" vertical="center"/>
    </xf>
    <xf numFmtId="0" fontId="66" fillId="0" borderId="51" xfId="0" applyFont="1" applyBorder="1"/>
    <xf numFmtId="0" fontId="62" fillId="0" borderId="0" xfId="0" applyFont="1" applyBorder="1" applyAlignment="1">
      <alignment vertical="center" wrapText="1"/>
    </xf>
    <xf numFmtId="14" fontId="62" fillId="2" borderId="18" xfId="0" applyNumberFormat="1" applyFont="1" applyFill="1" applyBorder="1" applyAlignment="1">
      <alignment horizontal="center" vertical="center"/>
    </xf>
    <xf numFmtId="1" fontId="62" fillId="2" borderId="18" xfId="0" applyNumberFormat="1" applyFont="1" applyFill="1" applyBorder="1" applyAlignment="1">
      <alignment horizontal="center" vertical="center"/>
    </xf>
    <xf numFmtId="0" fontId="62" fillId="0" borderId="28" xfId="0" applyFont="1" applyBorder="1" applyAlignment="1">
      <alignment horizontal="left"/>
    </xf>
    <xf numFmtId="0" fontId="62" fillId="0" borderId="0" xfId="0" applyFont="1" applyFill="1" applyBorder="1" applyAlignment="1">
      <alignment vertical="center" wrapText="1"/>
    </xf>
    <xf numFmtId="0" fontId="62" fillId="0" borderId="0" xfId="0" applyFont="1" applyBorder="1" applyAlignment="1">
      <alignment horizontal="left" vertical="center" wrapText="1"/>
    </xf>
    <xf numFmtId="0" fontId="62" fillId="0" borderId="18" xfId="0" applyFont="1" applyBorder="1" applyAlignment="1">
      <alignment horizontal="center" vertical="center"/>
    </xf>
    <xf numFmtId="0" fontId="69" fillId="0" borderId="0" xfId="0" applyFont="1" applyBorder="1" applyAlignment="1">
      <alignment horizontal="left" vertical="center" wrapText="1"/>
    </xf>
    <xf numFmtId="9" fontId="70" fillId="8" borderId="0" xfId="0" applyNumberFormat="1" applyFont="1" applyFill="1" applyBorder="1" applyAlignment="1">
      <alignment horizontal="center" vertical="center" wrapText="1"/>
    </xf>
    <xf numFmtId="0" fontId="4" fillId="0" borderId="25" xfId="0" applyFont="1" applyFill="1" applyBorder="1" applyAlignment="1">
      <alignment vertical="center" wrapText="1"/>
    </xf>
    <xf numFmtId="0" fontId="62" fillId="0" borderId="25" xfId="0" applyFont="1" applyFill="1" applyBorder="1" applyAlignment="1">
      <alignment horizontal="center" vertical="center" wrapText="1"/>
    </xf>
    <xf numFmtId="0" fontId="62" fillId="0" borderId="25" xfId="0" applyFont="1" applyFill="1" applyBorder="1" applyAlignment="1">
      <alignment horizontal="center" vertical="center"/>
    </xf>
    <xf numFmtId="0" fontId="62" fillId="0" borderId="4" xfId="0" applyFont="1" applyFill="1" applyBorder="1" applyAlignment="1">
      <alignment horizontal="center" vertical="center"/>
    </xf>
    <xf numFmtId="0" fontId="69" fillId="0" borderId="26" xfId="0" applyFont="1" applyFill="1" applyBorder="1" applyAlignment="1">
      <alignment horizontal="left" vertical="center" wrapText="1"/>
    </xf>
    <xf numFmtId="0" fontId="69" fillId="0" borderId="26" xfId="0" applyFont="1" applyFill="1" applyBorder="1" applyAlignment="1">
      <alignment vertical="center"/>
    </xf>
    <xf numFmtId="0" fontId="62" fillId="10" borderId="18" xfId="0" applyFont="1" applyFill="1" applyBorder="1" applyAlignment="1" applyProtection="1">
      <alignment horizontal="center" vertical="center" wrapText="1"/>
      <protection locked="0"/>
    </xf>
    <xf numFmtId="1" fontId="0" fillId="10" borderId="18" xfId="0" applyNumberFormat="1" applyFont="1" applyFill="1" applyBorder="1" applyAlignment="1">
      <alignment horizontal="center"/>
    </xf>
    <xf numFmtId="0" fontId="35" fillId="0" borderId="28" xfId="0" applyFont="1" applyBorder="1" applyAlignment="1">
      <alignment horizontal="left" vertical="center" wrapText="1"/>
    </xf>
    <xf numFmtId="0" fontId="35" fillId="0" borderId="30" xfId="0" applyFont="1" applyBorder="1" applyAlignment="1">
      <alignment horizontal="left" vertical="center" wrapText="1"/>
    </xf>
    <xf numFmtId="0" fontId="35" fillId="0" borderId="29" xfId="0" applyFont="1" applyBorder="1" applyAlignment="1">
      <alignment horizontal="left" vertical="center" wrapText="1"/>
    </xf>
    <xf numFmtId="0" fontId="66" fillId="0" borderId="52" xfId="0" applyFont="1" applyBorder="1"/>
    <xf numFmtId="0" fontId="57" fillId="0" borderId="5" xfId="0" quotePrefix="1" applyFont="1" applyFill="1" applyBorder="1" applyAlignment="1">
      <alignment horizontal="center" vertical="center"/>
    </xf>
    <xf numFmtId="0" fontId="62" fillId="0" borderId="52" xfId="0" applyFont="1" applyFill="1" applyBorder="1" applyAlignment="1">
      <alignment horizontal="center" vertical="center"/>
    </xf>
    <xf numFmtId="0" fontId="62" fillId="0" borderId="52" xfId="0" applyFont="1" applyBorder="1"/>
    <xf numFmtId="0" fontId="0" fillId="0" borderId="52" xfId="0" applyFont="1" applyBorder="1"/>
    <xf numFmtId="0" fontId="61" fillId="4" borderId="25" xfId="0" applyFont="1" applyFill="1" applyBorder="1" applyAlignment="1">
      <alignment vertical="center" wrapText="1"/>
    </xf>
    <xf numFmtId="9" fontId="28" fillId="8" borderId="4" xfId="0" applyNumberFormat="1" applyFont="1" applyFill="1" applyBorder="1" applyAlignment="1">
      <alignment horizontal="center" vertical="center"/>
    </xf>
    <xf numFmtId="9" fontId="70" fillId="8" borderId="4" xfId="0" applyNumberFormat="1" applyFont="1" applyFill="1" applyBorder="1" applyAlignment="1">
      <alignment horizontal="center" vertical="center"/>
    </xf>
    <xf numFmtId="0" fontId="3" fillId="0" borderId="0" xfId="0" applyFont="1" applyAlignment="1">
      <alignment vertical="center" wrapText="1"/>
    </xf>
    <xf numFmtId="0" fontId="35" fillId="0" borderId="53" xfId="0" applyFont="1" applyBorder="1" applyAlignment="1">
      <alignment horizontal="center"/>
    </xf>
    <xf numFmtId="0" fontId="0" fillId="10" borderId="18" xfId="0" applyFont="1" applyFill="1" applyBorder="1" applyAlignment="1">
      <alignment horizontal="center" vertical="center"/>
    </xf>
    <xf numFmtId="0" fontId="57" fillId="0" borderId="0" xfId="0" applyFont="1" applyAlignment="1">
      <alignment horizontal="center" vertical="center"/>
    </xf>
    <xf numFmtId="0" fontId="71" fillId="0" borderId="0" xfId="0" applyFont="1" applyAlignment="1">
      <alignment horizontal="left"/>
    </xf>
    <xf numFmtId="0" fontId="69" fillId="0" borderId="0" xfId="0" applyFont="1" applyAlignment="1">
      <alignment horizontal="left"/>
    </xf>
    <xf numFmtId="0" fontId="62" fillId="0" borderId="0" xfId="0" applyFont="1" applyFill="1" applyBorder="1" applyAlignment="1">
      <alignment horizontal="left" vertical="center" wrapText="1"/>
    </xf>
    <xf numFmtId="1" fontId="62" fillId="0" borderId="0" xfId="1" applyNumberFormat="1" applyFont="1" applyFill="1" applyAlignment="1">
      <alignment horizontal="center" vertical="center"/>
    </xf>
    <xf numFmtId="0" fontId="62" fillId="0" borderId="0" xfId="0" applyFont="1" applyFill="1" applyBorder="1" applyAlignment="1">
      <alignment horizontal="right" vertical="center" wrapText="1"/>
    </xf>
    <xf numFmtId="9" fontId="35" fillId="0" borderId="0" xfId="1" applyFont="1" applyFill="1" applyAlignment="1">
      <alignment horizontal="center"/>
    </xf>
    <xf numFmtId="0" fontId="0" fillId="0" borderId="0" xfId="0" applyFont="1" applyFill="1" applyAlignment="1">
      <alignment horizontal="center" wrapText="1"/>
    </xf>
    <xf numFmtId="9" fontId="62" fillId="0" borderId="0" xfId="1" applyFont="1" applyFill="1" applyAlignment="1">
      <alignment horizontal="center" vertical="center"/>
    </xf>
    <xf numFmtId="0" fontId="61" fillId="4" borderId="4" xfId="0" applyFont="1" applyFill="1" applyBorder="1" applyAlignment="1">
      <alignment vertical="center" wrapText="1"/>
    </xf>
    <xf numFmtId="9" fontId="28" fillId="8" borderId="1" xfId="0" applyNumberFormat="1" applyFont="1" applyFill="1" applyBorder="1" applyAlignment="1">
      <alignment horizontal="center" vertical="center"/>
    </xf>
    <xf numFmtId="0" fontId="57" fillId="0" borderId="0" xfId="0" applyFont="1" applyAlignment="1">
      <alignment vertical="center"/>
    </xf>
    <xf numFmtId="0" fontId="57" fillId="0" borderId="0" xfId="0" applyFont="1" applyAlignment="1">
      <alignment vertical="center" wrapText="1"/>
    </xf>
    <xf numFmtId="0" fontId="35" fillId="0" borderId="53" xfId="0" applyFont="1" applyBorder="1" applyAlignment="1">
      <alignment horizontal="center" vertical="center"/>
    </xf>
    <xf numFmtId="0" fontId="35" fillId="0" borderId="0" xfId="0" applyFont="1" applyFill="1" applyAlignment="1">
      <alignment vertical="center" wrapText="1"/>
    </xf>
    <xf numFmtId="0" fontId="62" fillId="9" borderId="18" xfId="0" applyFont="1" applyFill="1" applyBorder="1" applyAlignment="1" applyProtection="1">
      <alignment horizontal="center" vertical="center" wrapText="1"/>
      <protection locked="0"/>
    </xf>
    <xf numFmtId="0" fontId="57" fillId="9" borderId="18" xfId="0" applyFont="1" applyFill="1" applyBorder="1" applyAlignment="1">
      <alignment horizontal="center" vertical="center"/>
    </xf>
    <xf numFmtId="0" fontId="43" fillId="0" borderId="0" xfId="0" applyFont="1" applyAlignment="1">
      <alignment vertical="center"/>
    </xf>
    <xf numFmtId="0" fontId="35" fillId="0" borderId="0" xfId="0" applyFont="1" applyFill="1" applyAlignment="1">
      <alignment horizontal="left" vertical="center" wrapText="1"/>
    </xf>
    <xf numFmtId="0" fontId="72" fillId="0" borderId="0" xfId="0" applyFont="1" applyFill="1" applyAlignment="1">
      <alignment horizontal="left" vertical="center" wrapText="1"/>
    </xf>
    <xf numFmtId="0" fontId="57" fillId="0" borderId="54" xfId="0" applyFont="1" applyBorder="1" applyAlignment="1">
      <alignment vertical="center" wrapText="1"/>
    </xf>
    <xf numFmtId="9" fontId="62" fillId="0" borderId="0" xfId="1" applyFont="1" applyFill="1" applyBorder="1" applyAlignment="1" applyProtection="1">
      <alignment horizontal="center" vertical="center" wrapText="1"/>
      <protection locked="0"/>
    </xf>
    <xf numFmtId="9" fontId="62" fillId="0" borderId="54" xfId="1" applyFont="1" applyFill="1" applyBorder="1" applyAlignment="1" applyProtection="1">
      <alignment horizontal="center" vertical="center" wrapText="1"/>
      <protection locked="0"/>
    </xf>
    <xf numFmtId="0" fontId="62" fillId="9" borderId="28" xfId="0" applyFont="1" applyFill="1" applyBorder="1" applyAlignment="1" applyProtection="1">
      <alignment horizontal="center" vertical="center" wrapText="1"/>
      <protection locked="0"/>
    </xf>
    <xf numFmtId="0" fontId="62" fillId="0" borderId="0" xfId="0" applyFont="1" applyAlignment="1">
      <alignment vertical="center"/>
    </xf>
    <xf numFmtId="0" fontId="62" fillId="0" borderId="54" xfId="0" applyFont="1" applyBorder="1" applyAlignment="1">
      <alignment vertical="center"/>
    </xf>
    <xf numFmtId="0" fontId="27" fillId="4" borderId="25" xfId="0" applyFont="1" applyFill="1" applyBorder="1" applyAlignment="1">
      <alignment vertical="center" wrapText="1"/>
    </xf>
    <xf numFmtId="9" fontId="28" fillId="8" borderId="4" xfId="0" applyNumberFormat="1" applyFont="1" applyFill="1" applyBorder="1" applyAlignment="1">
      <alignment horizontal="center" vertical="center" wrapText="1"/>
    </xf>
    <xf numFmtId="0" fontId="57" fillId="0" borderId="0" xfId="0" applyFont="1" applyAlignment="1">
      <alignment horizontal="center" vertical="center" wrapText="1"/>
    </xf>
    <xf numFmtId="0" fontId="35" fillId="0" borderId="28" xfId="0" applyFont="1" applyBorder="1" applyAlignment="1">
      <alignment horizontal="center" vertical="center" wrapText="1"/>
    </xf>
    <xf numFmtId="0" fontId="35" fillId="0" borderId="30" xfId="0" applyFont="1" applyBorder="1" applyAlignment="1">
      <alignment horizontal="center" vertical="center" wrapText="1"/>
    </xf>
    <xf numFmtId="0" fontId="35" fillId="0" borderId="29" xfId="0" applyFont="1" applyBorder="1" applyAlignment="1">
      <alignment horizontal="center" vertical="center" wrapText="1"/>
    </xf>
    <xf numFmtId="0" fontId="23" fillId="0" borderId="0" xfId="18" applyFont="1" applyAlignment="1">
      <alignment horizontal="left" vertical="center" wrapText="1"/>
    </xf>
    <xf numFmtId="0" fontId="4" fillId="21" borderId="0" xfId="0" applyFont="1" applyFill="1" applyAlignment="1">
      <alignment horizontal="left" vertical="center" wrapText="1"/>
    </xf>
    <xf numFmtId="0" fontId="36" fillId="0" borderId="0" xfId="0" applyFont="1" applyAlignment="1">
      <alignment vertical="center"/>
    </xf>
    <xf numFmtId="0" fontId="19" fillId="0" borderId="0" xfId="0" applyFont="1" applyAlignment="1">
      <alignment vertical="center" wrapText="1"/>
    </xf>
    <xf numFmtId="0" fontId="36" fillId="0" borderId="0" xfId="0" applyFont="1" applyAlignment="1">
      <alignment horizontal="left" vertical="center" indent="1"/>
    </xf>
    <xf numFmtId="0" fontId="0" fillId="0" borderId="0" xfId="0" applyFont="1" applyAlignment="1">
      <alignment horizontal="left" vertical="center" wrapText="1" indent="1"/>
    </xf>
    <xf numFmtId="0" fontId="35" fillId="0" borderId="0" xfId="0" applyFont="1" applyAlignment="1">
      <alignment horizontal="left" vertical="center" wrapText="1" indent="1"/>
    </xf>
    <xf numFmtId="0" fontId="27" fillId="8" borderId="0" xfId="0" applyFont="1" applyFill="1" applyAlignment="1">
      <alignment horizontal="left" vertical="center" wrapText="1"/>
    </xf>
    <xf numFmtId="0" fontId="58" fillId="0" borderId="1" xfId="0" applyFont="1" applyBorder="1" applyAlignment="1">
      <alignment horizontal="left" vertical="center" wrapText="1"/>
    </xf>
    <xf numFmtId="0" fontId="0" fillId="0" borderId="0" xfId="0" applyFont="1" applyAlignment="1">
      <alignment horizontal="left" vertical="center" indent="1"/>
    </xf>
    <xf numFmtId="0" fontId="58" fillId="0" borderId="0" xfId="0" applyFont="1" applyBorder="1" applyAlignment="1">
      <alignment horizontal="center" vertical="center" wrapText="1"/>
    </xf>
    <xf numFmtId="0" fontId="62" fillId="0" borderId="5" xfId="0" quotePrefix="1" applyFont="1" applyBorder="1" applyAlignment="1">
      <alignment horizontal="center" vertical="center"/>
    </xf>
    <xf numFmtId="0" fontId="35" fillId="6" borderId="0" xfId="0" applyFont="1" applyFill="1" applyAlignment="1">
      <alignment horizontal="center" vertical="center"/>
    </xf>
    <xf numFmtId="0" fontId="58" fillId="0" borderId="0" xfId="0" applyFont="1" applyAlignment="1">
      <alignment horizontal="center" vertical="center" wrapText="1"/>
    </xf>
    <xf numFmtId="0" fontId="28" fillId="0" borderId="0" xfId="0" applyFont="1" applyAlignment="1">
      <alignment horizontal="left" vertical="center"/>
    </xf>
    <xf numFmtId="0" fontId="0" fillId="0" borderId="0" xfId="0" applyFont="1" applyFill="1" applyAlignment="1">
      <alignment horizontal="center" vertical="center"/>
    </xf>
    <xf numFmtId="0" fontId="35" fillId="0" borderId="0" xfId="0" applyFont="1" applyAlignment="1">
      <alignment horizontal="center" vertical="center"/>
    </xf>
    <xf numFmtId="0" fontId="27" fillId="8" borderId="0" xfId="0" applyFont="1" applyFill="1" applyAlignment="1">
      <alignment vertical="center" wrapText="1"/>
    </xf>
    <xf numFmtId="0" fontId="62" fillId="0" borderId="0" xfId="0" applyFont="1" applyBorder="1"/>
    <xf numFmtId="0" fontId="58" fillId="0" borderId="0" xfId="0" applyFont="1" applyFill="1" applyBorder="1" applyAlignment="1">
      <alignment horizontal="left" vertical="center" wrapText="1"/>
    </xf>
    <xf numFmtId="0" fontId="72" fillId="0" borderId="0" xfId="0" applyFont="1" applyAlignment="1">
      <alignment vertical="center" wrapText="1"/>
    </xf>
    <xf numFmtId="0" fontId="62" fillId="0" borderId="5" xfId="0" quotePrefix="1" applyFont="1" applyFill="1" applyBorder="1" applyAlignment="1">
      <alignment horizontal="center" vertical="center"/>
    </xf>
    <xf numFmtId="0" fontId="73" fillId="17" borderId="0" xfId="24" applyFont="1" applyAlignment="1">
      <alignment horizontal="center" vertical="center"/>
    </xf>
    <xf numFmtId="0" fontId="74" fillId="0" borderId="0" xfId="0" applyFont="1" applyAlignment="1">
      <alignment horizontal="left" vertical="center" wrapText="1"/>
    </xf>
    <xf numFmtId="0" fontId="3" fillId="0" borderId="0" xfId="0" applyFont="1" applyFill="1" applyAlignment="1">
      <alignment horizontal="left" vertical="center"/>
    </xf>
    <xf numFmtId="0" fontId="70" fillId="0" borderId="0" xfId="0" applyFont="1" applyAlignment="1">
      <alignment horizontal="left" vertical="center" wrapText="1"/>
    </xf>
    <xf numFmtId="0" fontId="70" fillId="5" borderId="1" xfId="0" applyFont="1" applyFill="1" applyBorder="1" applyAlignment="1">
      <alignment horizontal="left" vertical="center" wrapText="1"/>
    </xf>
    <xf numFmtId="0" fontId="35" fillId="0" borderId="18" xfId="0" applyFont="1" applyFill="1" applyBorder="1" applyAlignment="1">
      <alignment horizontal="left" vertical="center" wrapText="1"/>
    </xf>
    <xf numFmtId="0" fontId="35" fillId="0" borderId="0" xfId="0" applyFont="1" applyFill="1" applyAlignment="1">
      <alignment wrapText="1"/>
    </xf>
    <xf numFmtId="0" fontId="35" fillId="0" borderId="9" xfId="0" applyFont="1" applyFill="1" applyBorder="1" applyAlignment="1">
      <alignment vertical="center" wrapText="1"/>
    </xf>
    <xf numFmtId="9" fontId="62" fillId="0" borderId="0" xfId="1" applyFont="1" applyAlignment="1">
      <alignment horizontal="center" vertical="center"/>
    </xf>
    <xf numFmtId="0" fontId="3" fillId="0" borderId="0" xfId="0" applyFont="1" applyAlignment="1">
      <alignment horizontal="center" vertical="center" wrapText="1"/>
    </xf>
    <xf numFmtId="0" fontId="35" fillId="0" borderId="9" xfId="0" applyFont="1" applyBorder="1" applyAlignment="1">
      <alignment vertical="center" wrapText="1"/>
    </xf>
    <xf numFmtId="0" fontId="0" fillId="0" borderId="0" xfId="0" applyFont="1" applyBorder="1" applyAlignment="1">
      <alignment vertical="center" wrapText="1"/>
    </xf>
    <xf numFmtId="0" fontId="75" fillId="0" borderId="0" xfId="0" applyFont="1" applyBorder="1" applyAlignment="1">
      <alignment horizontal="left" vertical="center"/>
    </xf>
    <xf numFmtId="0" fontId="70" fillId="0" borderId="0" xfId="0" applyFont="1" applyBorder="1" applyAlignment="1">
      <alignment horizontal="left" vertical="center" wrapText="1"/>
    </xf>
    <xf numFmtId="0" fontId="0" fillId="0" borderId="0" xfId="0" applyFont="1" applyFill="1" applyAlignment="1">
      <alignment horizontal="left" vertical="center" wrapText="1"/>
    </xf>
    <xf numFmtId="9" fontId="0" fillId="0" borderId="0" xfId="0" applyNumberFormat="1" applyFont="1" applyAlignment="1">
      <alignment vertical="center"/>
    </xf>
    <xf numFmtId="0" fontId="35" fillId="0" borderId="3" xfId="0" applyFont="1" applyBorder="1" applyAlignment="1">
      <alignment horizontal="left" vertical="center" wrapText="1"/>
    </xf>
    <xf numFmtId="0" fontId="62" fillId="6" borderId="0" xfId="0" applyFont="1" applyFill="1" applyBorder="1" applyAlignment="1" applyProtection="1">
      <alignment horizontal="center" vertical="center" wrapText="1"/>
      <protection locked="0"/>
    </xf>
    <xf numFmtId="0" fontId="70" fillId="0" borderId="3" xfId="0" applyFont="1" applyBorder="1" applyAlignment="1">
      <alignment horizontal="left" vertical="center" wrapText="1"/>
    </xf>
    <xf numFmtId="0" fontId="4" fillId="0" borderId="0" xfId="0" applyFont="1" applyFill="1" applyBorder="1" applyAlignment="1">
      <alignment horizontal="left" vertical="center"/>
    </xf>
    <xf numFmtId="0" fontId="62" fillId="0" borderId="0" xfId="0" applyFont="1" applyBorder="1" applyAlignment="1">
      <alignment vertical="center"/>
    </xf>
    <xf numFmtId="0" fontId="46" fillId="0" borderId="22" xfId="0" applyFont="1" applyBorder="1" applyAlignment="1">
      <alignment horizontal="left" vertical="center" wrapText="1"/>
    </xf>
    <xf numFmtId="0" fontId="46" fillId="0" borderId="0" xfId="0" applyFont="1" applyBorder="1" applyAlignment="1">
      <alignment horizontal="left" vertical="center" wrapText="1"/>
    </xf>
    <xf numFmtId="0" fontId="35" fillId="0" borderId="0" xfId="0" applyFont="1" applyBorder="1" applyAlignment="1">
      <alignment vertical="center" wrapText="1"/>
    </xf>
    <xf numFmtId="0" fontId="35" fillId="0" borderId="13" xfId="0" applyFont="1" applyBorder="1" applyAlignment="1">
      <alignment vertical="center" wrapText="1"/>
    </xf>
    <xf numFmtId="9" fontId="0" fillId="8" borderId="11" xfId="0" applyNumberFormat="1" applyFont="1" applyFill="1" applyBorder="1" applyAlignment="1">
      <alignment horizontal="center" vertical="center" wrapText="1"/>
    </xf>
    <xf numFmtId="0" fontId="76" fillId="0" borderId="0" xfId="0" applyFont="1" applyFill="1" applyAlignment="1">
      <alignment wrapText="1"/>
    </xf>
    <xf numFmtId="0" fontId="62" fillId="0" borderId="0" xfId="0" applyFont="1" applyFill="1" applyBorder="1" applyAlignment="1" applyProtection="1">
      <alignment horizontal="center" vertical="center" wrapText="1"/>
      <protection locked="0"/>
    </xf>
    <xf numFmtId="0" fontId="35" fillId="0" borderId="18" xfId="0" applyFont="1" applyFill="1" applyBorder="1" applyAlignment="1">
      <alignment vertical="center" wrapText="1"/>
    </xf>
    <xf numFmtId="0" fontId="46"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35" fillId="0" borderId="18" xfId="0" applyFont="1" applyBorder="1" applyAlignment="1">
      <alignment vertical="center" wrapText="1"/>
    </xf>
    <xf numFmtId="0" fontId="3" fillId="0" borderId="0" xfId="0" applyFont="1" applyAlignment="1">
      <alignment horizontal="center" vertical="center"/>
    </xf>
    <xf numFmtId="0" fontId="35" fillId="0" borderId="0" xfId="0" applyFont="1" applyFill="1" applyAlignment="1">
      <alignment horizontal="left" vertical="center"/>
    </xf>
    <xf numFmtId="0" fontId="45" fillId="21" borderId="18" xfId="0" applyFont="1" applyFill="1" applyBorder="1" applyAlignment="1">
      <alignment vertical="center" wrapText="1"/>
    </xf>
    <xf numFmtId="0" fontId="62" fillId="9" borderId="0" xfId="0" applyFont="1" applyFill="1" applyBorder="1" applyAlignment="1" applyProtection="1">
      <alignment horizontal="center" vertical="center" wrapText="1"/>
      <protection locked="0"/>
    </xf>
    <xf numFmtId="0" fontId="3" fillId="0" borderId="0" xfId="0" applyFont="1" applyAlignment="1">
      <alignment horizontal="center" wrapText="1"/>
    </xf>
    <xf numFmtId="0" fontId="30" fillId="0" borderId="0" xfId="0" applyFont="1" applyAlignment="1">
      <alignment vertical="center" wrapText="1"/>
    </xf>
    <xf numFmtId="0" fontId="77" fillId="0" borderId="0" xfId="0" applyFont="1" applyAlignment="1">
      <alignment vertical="center" wrapText="1"/>
    </xf>
    <xf numFmtId="0" fontId="19" fillId="0" borderId="0" xfId="0" applyFont="1" applyAlignment="1">
      <alignment wrapText="1"/>
    </xf>
    <xf numFmtId="0" fontId="62" fillId="0" borderId="0" xfId="0" applyFont="1" applyFill="1" applyBorder="1" applyAlignment="1" applyProtection="1">
      <alignment horizontal="left" vertical="center" wrapText="1"/>
      <protection locked="0"/>
    </xf>
    <xf numFmtId="0" fontId="57" fillId="0" borderId="5" xfId="0" applyFont="1" applyBorder="1"/>
    <xf numFmtId="0" fontId="0" fillId="9" borderId="0" xfId="0" applyFont="1" applyFill="1" applyAlignment="1">
      <alignment horizontal="center" vertical="center"/>
    </xf>
    <xf numFmtId="0" fontId="70" fillId="0" borderId="18" xfId="0" applyFont="1" applyBorder="1" applyAlignment="1">
      <alignment horizontal="left" vertical="center" wrapText="1"/>
    </xf>
    <xf numFmtId="0" fontId="46" fillId="0" borderId="0" xfId="0" applyFont="1" applyAlignment="1">
      <alignment horizontal="left" wrapText="1"/>
    </xf>
    <xf numFmtId="0" fontId="0" fillId="0" borderId="0" xfId="0" applyFont="1" applyAlignment="1">
      <alignment horizontal="left" wrapText="1"/>
    </xf>
    <xf numFmtId="0" fontId="19" fillId="0" borderId="0" xfId="0" applyFont="1" applyFill="1" applyBorder="1" applyAlignment="1">
      <alignment vertical="center"/>
    </xf>
    <xf numFmtId="0" fontId="35" fillId="0" borderId="0" xfId="0" applyFont="1" applyFill="1" applyBorder="1" applyAlignment="1">
      <alignment vertical="center" wrapText="1"/>
    </xf>
    <xf numFmtId="0" fontId="72" fillId="0" borderId="22" xfId="0" applyFont="1" applyBorder="1" applyAlignment="1">
      <alignment vertical="center" wrapText="1"/>
    </xf>
    <xf numFmtId="9" fontId="4" fillId="0" borderId="0" xfId="1" applyFont="1" applyFill="1" applyAlignment="1">
      <alignment horizontal="center" vertical="center"/>
    </xf>
    <xf numFmtId="0" fontId="62" fillId="7" borderId="0" xfId="0" applyFont="1" applyFill="1" applyBorder="1" applyAlignment="1" applyProtection="1">
      <alignment horizontal="center" vertical="center" wrapText="1"/>
      <protection locked="0"/>
    </xf>
    <xf numFmtId="0" fontId="72" fillId="0" borderId="0" xfId="0" applyFont="1" applyAlignment="1">
      <alignment horizontal="left" vertical="center" wrapText="1"/>
    </xf>
    <xf numFmtId="0" fontId="72" fillId="0" borderId="0" xfId="0" applyFont="1" applyAlignment="1">
      <alignment horizontal="left" wrapText="1"/>
    </xf>
    <xf numFmtId="0" fontId="0" fillId="0" borderId="0" xfId="0" applyFont="1" applyAlignment="1">
      <alignment horizontal="left" vertical="top" wrapText="1" indent="1"/>
    </xf>
    <xf numFmtId="0" fontId="46" fillId="0" borderId="0" xfId="0" applyFont="1" applyAlignment="1">
      <alignment horizontal="left" vertical="center" wrapText="1" indent="1"/>
    </xf>
    <xf numFmtId="0" fontId="35" fillId="0" borderId="9" xfId="0" applyFont="1" applyBorder="1" applyAlignment="1">
      <alignment wrapText="1"/>
    </xf>
    <xf numFmtId="0" fontId="70" fillId="5" borderId="40" xfId="0" applyFont="1" applyFill="1" applyBorder="1" applyAlignment="1">
      <alignment horizontal="left" vertical="center" wrapText="1"/>
    </xf>
    <xf numFmtId="0" fontId="78" fillId="0" borderId="0" xfId="0" applyFont="1" applyBorder="1" applyAlignment="1">
      <alignment vertical="center" wrapText="1"/>
    </xf>
    <xf numFmtId="9" fontId="4" fillId="0" borderId="18" xfId="1" applyFont="1" applyFill="1" applyBorder="1" applyAlignment="1">
      <alignment horizontal="center" vertical="center" wrapText="1"/>
    </xf>
    <xf numFmtId="9" fontId="28" fillId="12" borderId="11" xfId="0" applyNumberFormat="1" applyFont="1" applyFill="1" applyBorder="1" applyAlignment="1">
      <alignment horizontal="center" vertical="center" wrapText="1"/>
    </xf>
    <xf numFmtId="0" fontId="70" fillId="0" borderId="0" xfId="0" applyFont="1" applyAlignment="1">
      <alignment vertical="center" wrapText="1"/>
    </xf>
    <xf numFmtId="0" fontId="3" fillId="0" borderId="0" xfId="0" applyFont="1" applyAlignment="1">
      <alignment horizontal="left" wrapText="1"/>
    </xf>
    <xf numFmtId="0" fontId="35" fillId="0" borderId="7" xfId="0" applyFont="1" applyBorder="1" applyAlignment="1">
      <alignment wrapText="1"/>
    </xf>
    <xf numFmtId="0" fontId="35" fillId="0" borderId="0" xfId="0" applyFont="1" applyAlignment="1">
      <alignment horizontal="center" vertical="center" wrapText="1"/>
    </xf>
    <xf numFmtId="0" fontId="35" fillId="0" borderId="15" xfId="0" applyFont="1" applyBorder="1" applyAlignment="1">
      <alignment wrapText="1"/>
    </xf>
    <xf numFmtId="0" fontId="79" fillId="0" borderId="0" xfId="0" applyFont="1" applyAlignment="1">
      <alignment horizontal="left" vertical="center" wrapText="1"/>
    </xf>
    <xf numFmtId="0" fontId="36" fillId="0" borderId="0" xfId="0" applyFont="1" applyFill="1" applyAlignment="1">
      <alignment horizontal="center" vertical="center"/>
    </xf>
    <xf numFmtId="0" fontId="80" fillId="0" borderId="0" xfId="0" applyFont="1" applyFill="1" applyBorder="1" applyAlignment="1">
      <alignment horizontal="left" vertical="center" wrapText="1"/>
    </xf>
    <xf numFmtId="0" fontId="80" fillId="0" borderId="0" xfId="0" applyFont="1" applyFill="1" applyBorder="1" applyAlignment="1">
      <alignment horizontal="left" vertical="center"/>
    </xf>
    <xf numFmtId="0" fontId="70" fillId="0" borderId="0" xfId="0" applyFont="1" applyFill="1" applyBorder="1" applyAlignment="1">
      <alignment horizontal="left" vertical="center" wrapText="1"/>
    </xf>
    <xf numFmtId="0" fontId="60" fillId="0" borderId="0" xfId="0" applyFont="1" applyAlignment="1">
      <alignment wrapText="1"/>
    </xf>
    <xf numFmtId="9" fontId="62" fillId="0" borderId="0" xfId="1" applyFont="1" applyAlignment="1">
      <alignment horizontal="center" vertical="center" wrapText="1"/>
    </xf>
    <xf numFmtId="0" fontId="27" fillId="8" borderId="0" xfId="0" applyFont="1" applyFill="1" applyAlignment="1">
      <alignment horizontal="left" wrapText="1"/>
    </xf>
    <xf numFmtId="0" fontId="0" fillId="0" borderId="0" xfId="0" applyFont="1" applyFill="1" applyAlignment="1">
      <alignment wrapText="1"/>
    </xf>
    <xf numFmtId="0" fontId="61" fillId="4" borderId="4" xfId="0" applyFont="1" applyFill="1" applyBorder="1" applyAlignment="1">
      <alignment wrapText="1"/>
    </xf>
    <xf numFmtId="9" fontId="28" fillId="8" borderId="1" xfId="0" applyNumberFormat="1" applyFont="1" applyFill="1" applyBorder="1" applyAlignment="1">
      <alignment horizontal="center" vertical="center" wrapText="1"/>
    </xf>
    <xf numFmtId="0" fontId="67" fillId="0" borderId="0" xfId="0" applyFont="1" applyAlignment="1">
      <alignment horizontal="left" wrapText="1"/>
    </xf>
    <xf numFmtId="9" fontId="4" fillId="0" borderId="0" xfId="1" applyFont="1" applyAlignment="1">
      <alignment horizontal="center" vertical="center" wrapText="1"/>
    </xf>
    <xf numFmtId="0" fontId="61" fillId="4" borderId="0" xfId="0" applyFont="1" applyFill="1" applyBorder="1" applyAlignment="1">
      <alignment wrapText="1"/>
    </xf>
    <xf numFmtId="0" fontId="35" fillId="0" borderId="14" xfId="0" applyFont="1" applyBorder="1" applyAlignment="1">
      <alignment vertical="center" wrapText="1"/>
    </xf>
    <xf numFmtId="0" fontId="62" fillId="0" borderId="0" xfId="0" applyFont="1" applyFill="1" applyBorder="1" applyAlignment="1">
      <alignment horizontal="center" vertical="center" wrapText="1"/>
    </xf>
    <xf numFmtId="2" fontId="57" fillId="0" borderId="5" xfId="0" applyNumberFormat="1" applyFont="1" applyBorder="1" applyAlignment="1">
      <alignment horizontal="center" vertical="center"/>
    </xf>
    <xf numFmtId="0" fontId="27" fillId="8" borderId="11" xfId="0" applyFont="1" applyFill="1" applyBorder="1" applyAlignment="1">
      <alignment horizontal="left" vertical="center" wrapText="1"/>
    </xf>
    <xf numFmtId="9" fontId="36" fillId="0" borderId="18" xfId="0" applyNumberFormat="1" applyFont="1" applyFill="1" applyBorder="1" applyAlignment="1">
      <alignment horizontal="center" vertical="center"/>
    </xf>
    <xf numFmtId="0" fontId="27" fillId="8" borderId="18" xfId="0" applyFont="1" applyFill="1" applyBorder="1" applyAlignment="1">
      <alignment wrapText="1"/>
    </xf>
    <xf numFmtId="0" fontId="0" fillId="0" borderId="0" xfId="0" applyFont="1" applyBorder="1"/>
    <xf numFmtId="9" fontId="35" fillId="0" borderId="0" xfId="0" applyNumberFormat="1" applyFont="1" applyAlignment="1">
      <alignment horizontal="center"/>
    </xf>
    <xf numFmtId="0" fontId="0" fillId="0" borderId="0" xfId="0" applyFont="1" applyFill="1" applyAlignment="1">
      <alignment horizontal="left" vertical="center"/>
    </xf>
    <xf numFmtId="9" fontId="28" fillId="19" borderId="11" xfId="0" applyNumberFormat="1" applyFont="1" applyFill="1" applyBorder="1" applyAlignment="1">
      <alignment horizontal="center" vertical="center" wrapText="1"/>
    </xf>
    <xf numFmtId="0" fontId="35" fillId="0" borderId="14" xfId="0" applyFont="1" applyBorder="1" applyAlignment="1">
      <alignment wrapText="1"/>
    </xf>
    <xf numFmtId="0" fontId="0" fillId="0" borderId="0" xfId="0" applyFont="1" applyBorder="1" applyAlignment="1">
      <alignment vertical="center"/>
    </xf>
    <xf numFmtId="0" fontId="57" fillId="0" borderId="5" xfId="0" applyFont="1" applyFill="1" applyBorder="1" applyAlignment="1">
      <alignment horizontal="center" vertical="center"/>
    </xf>
    <xf numFmtId="2" fontId="57" fillId="0" borderId="5" xfId="0" quotePrefix="1" applyNumberFormat="1" applyFont="1" applyFill="1" applyBorder="1" applyAlignment="1">
      <alignment horizontal="center" vertical="center"/>
    </xf>
    <xf numFmtId="0" fontId="46" fillId="0" borderId="22" xfId="0" applyFont="1" applyBorder="1" applyAlignment="1">
      <alignment vertical="center" wrapText="1"/>
    </xf>
    <xf numFmtId="0" fontId="62" fillId="0" borderId="0" xfId="0" applyFont="1" applyBorder="1" applyAlignment="1">
      <alignment wrapText="1"/>
    </xf>
    <xf numFmtId="0" fontId="62" fillId="0" borderId="0" xfId="0" applyFont="1" applyBorder="1" applyAlignment="1">
      <alignment vertical="top" wrapText="1"/>
    </xf>
    <xf numFmtId="0" fontId="62" fillId="0" borderId="0" xfId="0" applyFont="1" applyBorder="1" applyAlignment="1">
      <alignment horizontal="center"/>
    </xf>
    <xf numFmtId="0" fontId="3" fillId="0" borderId="19" xfId="0" applyFont="1" applyFill="1" applyBorder="1" applyAlignment="1">
      <alignment horizontal="center" vertical="center" wrapText="1"/>
    </xf>
    <xf numFmtId="0" fontId="3" fillId="14" borderId="20" xfId="0" applyFont="1" applyFill="1" applyBorder="1" applyAlignment="1">
      <alignment horizontal="center" vertical="center" wrapText="1"/>
    </xf>
    <xf numFmtId="0" fontId="3" fillId="14" borderId="37" xfId="0" applyFont="1" applyFill="1" applyBorder="1" applyAlignment="1">
      <alignment horizontal="center" vertical="center" wrapText="1"/>
    </xf>
    <xf numFmtId="0" fontId="3" fillId="14" borderId="38" xfId="0" applyFont="1" applyFill="1" applyBorder="1" applyAlignment="1">
      <alignment horizontal="center" vertical="center" wrapText="1"/>
    </xf>
    <xf numFmtId="0" fontId="3" fillId="14" borderId="37" xfId="0" applyFont="1" applyFill="1" applyBorder="1" applyAlignment="1">
      <alignment vertical="center" wrapText="1"/>
    </xf>
    <xf numFmtId="0" fontId="0" fillId="0" borderId="20" xfId="0" applyFont="1" applyBorder="1" applyAlignment="1">
      <alignment vertical="center" wrapText="1"/>
    </xf>
    <xf numFmtId="0" fontId="0" fillId="0" borderId="37" xfId="0" applyFont="1" applyBorder="1" applyAlignment="1">
      <alignment horizontal="center" vertical="center" wrapText="1"/>
    </xf>
    <xf numFmtId="0" fontId="81" fillId="0" borderId="37" xfId="0" applyFont="1" applyBorder="1" applyAlignment="1">
      <alignment horizontal="center" vertical="center" wrapText="1"/>
    </xf>
    <xf numFmtId="0" fontId="81" fillId="0" borderId="38" xfId="0" applyFont="1" applyBorder="1" applyAlignment="1">
      <alignment horizontal="center" vertical="center" wrapText="1"/>
    </xf>
    <xf numFmtId="0" fontId="81" fillId="0" borderId="19" xfId="0" applyFont="1" applyFill="1" applyBorder="1" applyAlignment="1">
      <alignment horizontal="center" vertical="center" wrapText="1"/>
    </xf>
    <xf numFmtId="0" fontId="0" fillId="0" borderId="37" xfId="0" applyFont="1" applyBorder="1" applyAlignment="1">
      <alignment vertical="center" wrapText="1"/>
    </xf>
    <xf numFmtId="0" fontId="0" fillId="0" borderId="38" xfId="0" applyFont="1" applyBorder="1" applyAlignment="1">
      <alignment horizontal="center" vertical="center" wrapText="1"/>
    </xf>
    <xf numFmtId="0" fontId="0" fillId="0" borderId="19" xfId="0" applyFont="1" applyFill="1" applyBorder="1" applyAlignment="1">
      <alignment horizontal="center" vertical="center" wrapText="1"/>
    </xf>
    <xf numFmtId="0" fontId="0" fillId="0" borderId="0" xfId="0" applyFont="1" applyBorder="1" applyAlignment="1">
      <alignment horizontal="center" vertical="center" wrapText="1"/>
    </xf>
    <xf numFmtId="0" fontId="81" fillId="0" borderId="0" xfId="0" applyFont="1" applyBorder="1" applyAlignment="1">
      <alignment horizontal="center" vertical="center" wrapText="1"/>
    </xf>
    <xf numFmtId="0" fontId="81" fillId="0" borderId="0" xfId="0" applyFont="1" applyFill="1" applyBorder="1" applyAlignment="1">
      <alignment horizontal="center" vertical="center" wrapText="1"/>
    </xf>
    <xf numFmtId="0" fontId="76" fillId="0" borderId="0" xfId="0" applyFont="1" applyAlignment="1">
      <alignment horizontal="left" vertical="center" wrapText="1"/>
    </xf>
    <xf numFmtId="0" fontId="76" fillId="0" borderId="22" xfId="0" applyFont="1" applyBorder="1" applyAlignment="1">
      <alignment vertical="center" wrapText="1"/>
    </xf>
    <xf numFmtId="0" fontId="76" fillId="0" borderId="0" xfId="0" applyFont="1" applyAlignment="1">
      <alignment vertical="center" wrapText="1"/>
    </xf>
    <xf numFmtId="0" fontId="58" fillId="0" borderId="0" xfId="0" applyFont="1" applyBorder="1" applyAlignment="1">
      <alignment wrapText="1"/>
    </xf>
    <xf numFmtId="0" fontId="76" fillId="0" borderId="0" xfId="0" applyFont="1" applyBorder="1" applyAlignment="1">
      <alignment horizontal="left" vertical="center" wrapText="1"/>
    </xf>
    <xf numFmtId="0" fontId="35" fillId="0" borderId="0" xfId="0" applyFont="1" applyBorder="1" applyAlignment="1">
      <alignment horizontal="left" vertical="center" wrapText="1"/>
    </xf>
    <xf numFmtId="0" fontId="0" fillId="0" borderId="37" xfId="0" quotePrefix="1" applyNumberFormat="1" applyFont="1" applyBorder="1" applyAlignment="1">
      <alignment horizontal="center" vertical="center" wrapText="1"/>
    </xf>
    <xf numFmtId="0" fontId="3" fillId="0" borderId="0" xfId="0" applyFont="1" applyAlignment="1">
      <alignment wrapText="1"/>
    </xf>
    <xf numFmtId="0" fontId="58" fillId="0" borderId="21" xfId="0" applyFont="1" applyBorder="1" applyAlignment="1">
      <alignment vertical="center" wrapText="1"/>
    </xf>
    <xf numFmtId="0" fontId="58" fillId="0" borderId="8" xfId="0" applyFont="1" applyBorder="1" applyAlignment="1">
      <alignment vertical="center" wrapText="1"/>
    </xf>
    <xf numFmtId="0" fontId="58" fillId="0" borderId="7" xfId="0" applyFont="1" applyBorder="1" applyAlignment="1">
      <alignment vertical="center" wrapText="1"/>
    </xf>
    <xf numFmtId="0" fontId="44" fillId="0" borderId="0" xfId="0" applyFont="1" applyAlignment="1">
      <alignment vertical="center"/>
    </xf>
    <xf numFmtId="0" fontId="62" fillId="10" borderId="0" xfId="0" applyFont="1" applyFill="1" applyBorder="1" applyAlignment="1" applyProtection="1">
      <alignment horizontal="center" vertical="center" wrapText="1"/>
      <protection locked="0"/>
    </xf>
    <xf numFmtId="0" fontId="4" fillId="0" borderId="0" xfId="0" applyFont="1" applyBorder="1"/>
    <xf numFmtId="0" fontId="62" fillId="15" borderId="0" xfId="0" applyFont="1" applyFill="1" applyBorder="1" applyAlignment="1" applyProtection="1">
      <alignment horizontal="center" vertical="center" wrapText="1"/>
      <protection locked="0"/>
    </xf>
    <xf numFmtId="0" fontId="58" fillId="0" borderId="9" xfId="0" applyFont="1" applyFill="1" applyBorder="1" applyAlignment="1">
      <alignment vertical="center" wrapText="1"/>
    </xf>
    <xf numFmtId="0" fontId="57" fillId="0" borderId="0" xfId="0" applyFont="1" applyBorder="1" applyAlignment="1">
      <alignment horizontal="center" vertical="center"/>
    </xf>
    <xf numFmtId="0" fontId="62" fillId="2" borderId="0" xfId="0" applyNumberFormat="1" applyFont="1" applyFill="1" applyBorder="1" applyAlignment="1" applyProtection="1">
      <alignment horizontal="center" vertical="center" wrapText="1"/>
      <protection locked="0"/>
    </xf>
    <xf numFmtId="0" fontId="74" fillId="0" borderId="0" xfId="0" applyFont="1" applyAlignment="1">
      <alignment horizontal="center" vertical="center" wrapText="1"/>
    </xf>
    <xf numFmtId="9" fontId="28" fillId="0" borderId="0" xfId="0" applyNumberFormat="1" applyFont="1" applyFill="1" applyBorder="1" applyAlignment="1">
      <alignment horizontal="center" vertical="center" wrapText="1"/>
    </xf>
    <xf numFmtId="9" fontId="62" fillId="0" borderId="0" xfId="1" applyFont="1" applyBorder="1" applyAlignment="1">
      <alignment horizontal="center"/>
    </xf>
    <xf numFmtId="0" fontId="0" fillId="0" borderId="0" xfId="0" applyFont="1" applyBorder="1" applyAlignment="1">
      <alignment horizontal="left" vertical="center" wrapText="1"/>
    </xf>
    <xf numFmtId="0" fontId="20" fillId="0" borderId="0" xfId="0" applyFont="1" applyAlignment="1">
      <alignment wrapText="1"/>
    </xf>
    <xf numFmtId="0" fontId="20" fillId="0" borderId="0" xfId="0" applyNumberFormat="1" applyFont="1" applyAlignment="1">
      <alignment wrapText="1"/>
    </xf>
    <xf numFmtId="0" fontId="12" fillId="22" borderId="0" xfId="0" applyNumberFormat="1" applyFont="1" applyFill="1" applyAlignment="1">
      <alignment wrapText="1"/>
    </xf>
    <xf numFmtId="0" fontId="17" fillId="22" borderId="0" xfId="0" applyNumberFormat="1" applyFont="1" applyFill="1" applyAlignment="1">
      <alignment horizontal="center" wrapText="1"/>
    </xf>
    <xf numFmtId="0" fontId="12" fillId="22" borderId="0" xfId="0" applyFont="1" applyFill="1" applyAlignment="1">
      <alignment horizontal="left" vertical="center" wrapText="1"/>
    </xf>
    <xf numFmtId="0" fontId="12" fillId="22" borderId="0" xfId="0" applyNumberFormat="1" applyFont="1" applyFill="1" applyAlignment="1">
      <alignment horizontal="left" vertical="center" wrapText="1"/>
    </xf>
    <xf numFmtId="0" fontId="12" fillId="22" borderId="0" xfId="0" applyNumberFormat="1" applyFont="1" applyFill="1" applyAlignment="1">
      <alignment vertical="center" wrapText="1"/>
    </xf>
    <xf numFmtId="0" fontId="12" fillId="22" borderId="0" xfId="0" applyFont="1" applyFill="1" applyAlignment="1">
      <alignment horizontal="left" wrapText="1"/>
    </xf>
    <xf numFmtId="0" fontId="12" fillId="22" borderId="0" xfId="0" applyFont="1" applyFill="1" applyAlignment="1">
      <alignment wrapText="1"/>
    </xf>
    <xf numFmtId="0" fontId="12" fillId="22" borderId="0" xfId="0" applyFont="1" applyFill="1" applyAlignment="1">
      <alignment vertical="center" wrapText="1"/>
    </xf>
    <xf numFmtId="0" fontId="12" fillId="22" borderId="0" xfId="0" applyFont="1" applyFill="1" applyBorder="1" applyAlignment="1">
      <alignment vertical="center" wrapText="1"/>
    </xf>
    <xf numFmtId="0" fontId="12" fillId="22" borderId="0" xfId="0" applyFont="1" applyFill="1" applyBorder="1" applyAlignment="1">
      <alignment horizontal="left" vertical="center" wrapText="1"/>
    </xf>
    <xf numFmtId="0" fontId="12" fillId="22" borderId="0" xfId="0" applyNumberFormat="1" applyFont="1" applyFill="1" applyAlignment="1">
      <alignment horizontal="left" vertical="top" wrapText="1"/>
    </xf>
    <xf numFmtId="0" fontId="12" fillId="22" borderId="0" xfId="0" applyNumberFormat="1" applyFont="1" applyFill="1" applyBorder="1" applyAlignment="1">
      <alignment horizontal="left" vertical="center" wrapText="1"/>
    </xf>
    <xf numFmtId="0" fontId="12" fillId="22" borderId="0" xfId="0" applyFont="1" applyFill="1" applyBorder="1" applyAlignment="1">
      <alignment vertical="center"/>
    </xf>
    <xf numFmtId="0" fontId="12" fillId="22" borderId="0" xfId="0" applyNumberFormat="1" applyFont="1" applyFill="1" applyBorder="1" applyAlignment="1">
      <alignment vertical="center" wrapText="1"/>
    </xf>
    <xf numFmtId="0" fontId="12" fillId="22" borderId="0" xfId="0" applyFont="1" applyFill="1" applyBorder="1" applyAlignment="1">
      <alignment horizontal="left" vertical="top" wrapText="1"/>
    </xf>
    <xf numFmtId="0" fontId="12" fillId="22" borderId="0" xfId="0" applyNumberFormat="1" applyFont="1" applyFill="1" applyBorder="1" applyAlignment="1">
      <alignment wrapText="1"/>
    </xf>
    <xf numFmtId="0" fontId="12" fillId="22" borderId="0" xfId="0" applyFont="1" applyFill="1" applyBorder="1" applyAlignment="1">
      <alignment wrapText="1"/>
    </xf>
    <xf numFmtId="0" fontId="12" fillId="22" borderId="0" xfId="0" applyFont="1" applyFill="1" applyBorder="1" applyAlignment="1" applyProtection="1">
      <alignment horizontal="left" vertical="center" wrapText="1"/>
      <protection locked="0"/>
    </xf>
    <xf numFmtId="0" fontId="12" fillId="22" borderId="0" xfId="0" applyFont="1" applyFill="1" applyBorder="1" applyAlignment="1">
      <alignment horizontal="left" wrapText="1"/>
    </xf>
    <xf numFmtId="0" fontId="22" fillId="22" borderId="0" xfId="0" applyFont="1" applyFill="1" applyAlignment="1">
      <alignment horizontal="left" vertical="center" wrapText="1"/>
    </xf>
    <xf numFmtId="0" fontId="22" fillId="22" borderId="0" xfId="0" applyFont="1" applyFill="1" applyAlignment="1">
      <alignment horizontal="left" wrapText="1"/>
    </xf>
    <xf numFmtId="0" fontId="17" fillId="22" borderId="11" xfId="0" applyFont="1" applyFill="1" applyBorder="1" applyAlignment="1">
      <alignment vertical="center" wrapText="1"/>
    </xf>
    <xf numFmtId="0" fontId="17" fillId="22" borderId="0" xfId="0" applyFont="1" applyFill="1" applyAlignment="1">
      <alignment wrapText="1"/>
    </xf>
    <xf numFmtId="0" fontId="22" fillId="22" borderId="0" xfId="0" applyFont="1" applyFill="1" applyAlignment="1">
      <alignment horizontal="left" vertical="top" wrapText="1"/>
    </xf>
    <xf numFmtId="0" fontId="17" fillId="22" borderId="0" xfId="0" applyFont="1" applyFill="1" applyAlignment="1">
      <alignment horizontal="left" vertical="center" wrapText="1"/>
    </xf>
    <xf numFmtId="0" fontId="82" fillId="22" borderId="0" xfId="0" applyFont="1" applyFill="1" applyAlignment="1">
      <alignment vertical="center" wrapText="1"/>
    </xf>
    <xf numFmtId="0" fontId="82" fillId="22" borderId="0" xfId="0" applyFont="1" applyFill="1" applyAlignment="1">
      <alignment wrapText="1"/>
    </xf>
    <xf numFmtId="0" fontId="17" fillId="22" borderId="0" xfId="0" applyFont="1" applyFill="1" applyAlignment="1">
      <alignment horizontal="left" wrapText="1"/>
    </xf>
    <xf numFmtId="0" fontId="17" fillId="22" borderId="4" xfId="0" applyFont="1" applyFill="1" applyBorder="1" applyAlignment="1">
      <alignment wrapText="1"/>
    </xf>
    <xf numFmtId="0" fontId="17" fillId="22" borderId="0" xfId="0" applyFont="1" applyFill="1" applyBorder="1" applyAlignment="1">
      <alignment wrapText="1"/>
    </xf>
    <xf numFmtId="0" fontId="17" fillId="22" borderId="11" xfId="0" applyFont="1" applyFill="1" applyBorder="1" applyAlignment="1">
      <alignment horizontal="left" vertical="center" wrapText="1"/>
    </xf>
    <xf numFmtId="0" fontId="17" fillId="22" borderId="0" xfId="0" applyFont="1" applyFill="1" applyBorder="1" applyAlignment="1">
      <alignment vertical="center" wrapText="1"/>
    </xf>
    <xf numFmtId="0" fontId="22" fillId="22" borderId="22" xfId="0" applyFont="1" applyFill="1" applyBorder="1" applyAlignment="1">
      <alignment vertical="center" wrapText="1"/>
    </xf>
    <xf numFmtId="0" fontId="22" fillId="22" borderId="22" xfId="0" applyFont="1" applyFill="1" applyBorder="1" applyAlignment="1">
      <alignment horizontal="left" vertical="center" wrapText="1"/>
    </xf>
    <xf numFmtId="0" fontId="22" fillId="22" borderId="0" xfId="0" applyFont="1" applyFill="1" applyBorder="1" applyAlignment="1">
      <alignment horizontal="left" vertical="center" wrapText="1"/>
    </xf>
    <xf numFmtId="0" fontId="83" fillId="22" borderId="0" xfId="18" applyFont="1" applyFill="1" applyAlignment="1">
      <alignment horizontal="left" vertical="center" wrapText="1"/>
    </xf>
    <xf numFmtId="0" fontId="12" fillId="22" borderId="22" xfId="0" applyFont="1" applyFill="1" applyBorder="1" applyAlignment="1">
      <alignment vertical="center" wrapText="1"/>
    </xf>
    <xf numFmtId="0" fontId="22" fillId="22" borderId="0" xfId="0" applyFont="1" applyFill="1" applyAlignment="1">
      <alignment vertical="center" wrapText="1"/>
    </xf>
    <xf numFmtId="0" fontId="7" fillId="0" borderId="28" xfId="0" applyFont="1" applyBorder="1" applyAlignment="1">
      <alignment horizontal="right" wrapText="1"/>
    </xf>
    <xf numFmtId="0" fontId="7" fillId="0" borderId="28" xfId="0" applyFont="1" applyBorder="1" applyAlignment="1">
      <alignment horizontal="center" wrapText="1"/>
    </xf>
    <xf numFmtId="0" fontId="7" fillId="0" borderId="0" xfId="0" applyFont="1" applyAlignment="1">
      <alignment horizontal="right" wrapText="1"/>
    </xf>
    <xf numFmtId="0" fontId="32" fillId="14" borderId="34" xfId="0" applyFont="1" applyFill="1" applyBorder="1" applyAlignment="1">
      <alignment vertical="center" wrapText="1"/>
    </xf>
    <xf numFmtId="0" fontId="32" fillId="14" borderId="35" xfId="0" applyFont="1" applyFill="1" applyBorder="1" applyAlignment="1">
      <alignment vertical="center" wrapText="1"/>
    </xf>
    <xf numFmtId="0" fontId="32" fillId="14" borderId="36" xfId="0" applyFont="1" applyFill="1" applyBorder="1" applyAlignment="1">
      <alignment vertical="center" wrapText="1"/>
    </xf>
    <xf numFmtId="0" fontId="32" fillId="14" borderId="37" xfId="0" applyFont="1" applyFill="1" applyBorder="1" applyAlignment="1">
      <alignment vertical="center" wrapText="1"/>
    </xf>
    <xf numFmtId="0" fontId="32" fillId="14" borderId="39" xfId="0" applyFont="1" applyFill="1" applyBorder="1" applyAlignment="1">
      <alignment horizontal="center" vertical="center" wrapText="1"/>
    </xf>
    <xf numFmtId="0" fontId="32" fillId="14" borderId="25" xfId="0" applyFont="1" applyFill="1" applyBorder="1" applyAlignment="1">
      <alignment horizontal="center" vertical="center" wrapText="1"/>
    </xf>
    <xf numFmtId="0" fontId="32" fillId="14" borderId="26" xfId="0" applyFont="1" applyFill="1" applyBorder="1" applyAlignment="1">
      <alignment vertical="center" wrapText="1"/>
    </xf>
    <xf numFmtId="0" fontId="32" fillId="14" borderId="38" xfId="0" applyFont="1" applyFill="1" applyBorder="1" applyAlignment="1">
      <alignment vertical="center" wrapText="1"/>
    </xf>
    <xf numFmtId="0" fontId="32" fillId="14" borderId="4" xfId="0" applyFont="1" applyFill="1" applyBorder="1" applyAlignment="1">
      <alignment horizontal="center" vertical="center" wrapText="1"/>
    </xf>
    <xf numFmtId="0" fontId="0" fillId="0" borderId="48" xfId="0" applyBorder="1" applyAlignment="1">
      <alignment horizontal="center"/>
    </xf>
    <xf numFmtId="0" fontId="0" fillId="0" borderId="53" xfId="0" applyBorder="1" applyAlignment="1">
      <alignment horizontal="center"/>
    </xf>
    <xf numFmtId="0" fontId="0" fillId="0" borderId="45" xfId="0" applyBorder="1" applyAlignment="1">
      <alignment horizontal="center"/>
    </xf>
    <xf numFmtId="0" fontId="0" fillId="0" borderId="58" xfId="0" applyBorder="1" applyAlignment="1">
      <alignment horizontal="center"/>
    </xf>
    <xf numFmtId="0" fontId="0" fillId="0" borderId="57" xfId="0" applyBorder="1" applyAlignment="1">
      <alignment horizontal="center"/>
    </xf>
    <xf numFmtId="0" fontId="0" fillId="0" borderId="42" xfId="0" applyBorder="1" applyAlignment="1">
      <alignment horizontal="center"/>
    </xf>
    <xf numFmtId="0" fontId="0" fillId="0" borderId="24" xfId="0" applyBorder="1" applyAlignment="1">
      <alignment horizontal="center"/>
    </xf>
    <xf numFmtId="0" fontId="0" fillId="0" borderId="31" xfId="0" applyBorder="1" applyAlignment="1">
      <alignment horizontal="center"/>
    </xf>
    <xf numFmtId="0" fontId="0" fillId="0" borderId="12" xfId="0" applyFont="1" applyBorder="1" applyAlignment="1">
      <alignment horizontal="left" vertical="center" wrapText="1"/>
    </xf>
    <xf numFmtId="0" fontId="0" fillId="0" borderId="0" xfId="0" applyFont="1" applyBorder="1" applyAlignment="1">
      <alignment horizontal="left" vertical="center" wrapText="1"/>
    </xf>
    <xf numFmtId="0" fontId="46" fillId="0" borderId="22" xfId="0" applyFont="1" applyBorder="1" applyAlignment="1">
      <alignment horizontal="left" vertical="center" wrapText="1"/>
    </xf>
    <xf numFmtId="0" fontId="3" fillId="14" borderId="34" xfId="0" applyFont="1" applyFill="1" applyBorder="1" applyAlignment="1">
      <alignment vertical="center" wrapText="1"/>
    </xf>
    <xf numFmtId="0" fontId="3" fillId="14" borderId="35" xfId="0" applyFont="1" applyFill="1" applyBorder="1" applyAlignment="1">
      <alignment vertical="center" wrapText="1"/>
    </xf>
    <xf numFmtId="0" fontId="3" fillId="14" borderId="36" xfId="0" applyFont="1" applyFill="1" applyBorder="1" applyAlignment="1">
      <alignment vertical="center" wrapText="1"/>
    </xf>
    <xf numFmtId="0" fontId="3" fillId="14" borderId="37" xfId="0" applyFont="1" applyFill="1" applyBorder="1" applyAlignment="1">
      <alignment vertical="center" wrapText="1"/>
    </xf>
    <xf numFmtId="0" fontId="3" fillId="14" borderId="39" xfId="0" applyFont="1" applyFill="1" applyBorder="1" applyAlignment="1">
      <alignment horizontal="center" vertical="center" wrapText="1"/>
    </xf>
    <xf numFmtId="0" fontId="3" fillId="14" borderId="25" xfId="0" applyFont="1" applyFill="1" applyBorder="1" applyAlignment="1">
      <alignment horizontal="center" vertical="center" wrapText="1"/>
    </xf>
    <xf numFmtId="0" fontId="3" fillId="14" borderId="26" xfId="0" applyFont="1" applyFill="1" applyBorder="1" applyAlignment="1">
      <alignment vertical="center" wrapText="1"/>
    </xf>
    <xf numFmtId="0" fontId="3" fillId="14" borderId="38" xfId="0" applyFont="1" applyFill="1" applyBorder="1" applyAlignment="1">
      <alignment vertical="center" wrapText="1"/>
    </xf>
    <xf numFmtId="0" fontId="3" fillId="14" borderId="4" xfId="0" applyFont="1" applyFill="1" applyBorder="1" applyAlignment="1">
      <alignment horizontal="center" vertical="center" wrapText="1"/>
    </xf>
    <xf numFmtId="0" fontId="0" fillId="0" borderId="52" xfId="0" applyBorder="1" applyAlignment="1">
      <alignment horizontal="left"/>
    </xf>
    <xf numFmtId="14" fontId="0" fillId="0" borderId="52" xfId="0" applyNumberFormat="1" applyFont="1" applyBorder="1" applyAlignment="1">
      <alignment horizontal="left"/>
    </xf>
    <xf numFmtId="0" fontId="16" fillId="0" borderId="55" xfId="0" applyFont="1" applyBorder="1" applyAlignment="1">
      <alignment horizontal="center"/>
    </xf>
    <xf numFmtId="0" fontId="16" fillId="0" borderId="52" xfId="0" applyFont="1" applyBorder="1" applyAlignment="1">
      <alignment horizontal="center"/>
    </xf>
    <xf numFmtId="0" fontId="16" fillId="0" borderId="56" xfId="0" applyFont="1" applyBorder="1" applyAlignment="1">
      <alignment horizontal="center"/>
    </xf>
    <xf numFmtId="0" fontId="21" fillId="0" borderId="55" xfId="0" applyFont="1" applyBorder="1" applyAlignment="1">
      <alignment horizontal="center"/>
    </xf>
    <xf numFmtId="0" fontId="21" fillId="0" borderId="52" xfId="0" applyFont="1" applyBorder="1" applyAlignment="1">
      <alignment horizontal="center"/>
    </xf>
    <xf numFmtId="0" fontId="21" fillId="0" borderId="56" xfId="0" applyFont="1" applyBorder="1" applyAlignment="1">
      <alignment horizontal="center"/>
    </xf>
    <xf numFmtId="0" fontId="49" fillId="0" borderId="0" xfId="0" applyFont="1" applyAlignment="1">
      <alignment horizontal="left" vertical="center" wrapText="1"/>
    </xf>
  </cellXfs>
  <cellStyles count="76">
    <cellStyle name="Bad" xfId="24" builtinId="27"/>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Good" xfId="23" builtinId="26"/>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cellStyle name="Neutral" xfId="25" builtinId="28"/>
    <cellStyle name="Normal" xfId="0" builtinId="0" customBuiltin="1"/>
    <cellStyle name="Percent" xfId="1" builtinId="5"/>
  </cellStyles>
  <dxfs count="2007">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dxf>
    <dxf>
      <font>
        <b/>
        <i val="0"/>
        <color rgb="FF00047A"/>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6500"/>
      </font>
      <fill>
        <patternFill>
          <bgColor rgb="FFFFEB9C"/>
        </patternFill>
      </fill>
    </dxf>
    <dxf>
      <font>
        <color rgb="FF9C6500"/>
      </font>
      <fill>
        <patternFill>
          <bgColor rgb="FFFFEB9C"/>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6500"/>
      </font>
      <fill>
        <patternFill>
          <bgColor rgb="FFFFEB9C"/>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6500"/>
      </font>
      <fill>
        <patternFill>
          <bgColor rgb="FFFFEB9C"/>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006100"/>
      </font>
      <fill>
        <patternFill>
          <bgColor rgb="FFC6EF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FF0000"/>
      </font>
    </dxf>
    <dxf>
      <font>
        <color rgb="FFFF9900"/>
      </font>
    </dxf>
    <dxf>
      <font>
        <color rgb="FF00FF0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006100"/>
      </font>
      <fill>
        <patternFill>
          <bgColor rgb="FFC6EF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006100"/>
      </font>
      <fill>
        <patternFill>
          <bgColor rgb="FFC6EF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6500"/>
      </font>
      <fill>
        <patternFill>
          <bgColor rgb="FFFFEB9C"/>
        </patternFill>
      </fill>
    </dxf>
    <dxf>
      <font>
        <color rgb="FF9C0006"/>
      </font>
      <fill>
        <patternFill>
          <bgColor rgb="FFFFC7CE"/>
        </patternFill>
      </fill>
    </dxf>
    <dxf>
      <fill>
        <patternFill patternType="none">
          <bgColor auto="1"/>
        </patternFill>
      </fill>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6500"/>
      </font>
      <fill>
        <patternFill>
          <bgColor rgb="FFFFEB9C"/>
        </patternFill>
      </fill>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6500"/>
      </font>
      <fill>
        <patternFill>
          <bgColor rgb="FFFFEB9C"/>
        </patternFill>
      </fill>
    </dxf>
    <dxf>
      <font>
        <color rgb="FF9C6500"/>
      </font>
      <fill>
        <patternFill>
          <bgColor rgb="FFFFEB9C"/>
        </patternFill>
      </fill>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lor rgb="FF9C6500"/>
      </font>
      <fill>
        <patternFill>
          <bgColor rgb="FFFFEB9C"/>
        </patternFill>
      </fill>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color rgb="FF9C0006"/>
      </font>
      <fill>
        <patternFill>
          <bgColor rgb="FFFFC7CE"/>
        </patternFill>
      </fill>
    </dxf>
    <dxf>
      <font>
        <condense val="0"/>
        <extend val="0"/>
        <color indexed="11"/>
      </font>
    </dxf>
    <dxf>
      <font>
        <condense val="0"/>
        <extend val="0"/>
        <color indexed="52"/>
      </font>
    </dxf>
    <dxf>
      <font>
        <condense val="0"/>
        <extend val="0"/>
        <color indexed="10"/>
      </font>
    </dxf>
    <dxf>
      <font>
        <b/>
        <i val="0"/>
        <condense val="0"/>
        <extend val="0"/>
        <color indexed="10"/>
      </font>
    </dxf>
    <dxf>
      <font>
        <b/>
        <i val="0"/>
        <condense val="0"/>
        <extend val="0"/>
        <color indexed="53"/>
      </font>
    </dxf>
    <dxf>
      <font>
        <b/>
        <i val="0"/>
        <condense val="0"/>
        <extend val="0"/>
        <color indexed="11"/>
      </font>
    </dxf>
    <dxf>
      <font>
        <b/>
        <i val="0"/>
        <condense val="0"/>
        <extend val="0"/>
        <color indexed="10"/>
      </font>
    </dxf>
    <dxf>
      <font>
        <b/>
        <i val="0"/>
        <condense val="0"/>
        <extend val="0"/>
        <color indexed="53"/>
      </font>
    </dxf>
    <dxf>
      <font>
        <b/>
        <i val="0"/>
        <condense val="0"/>
        <extend val="0"/>
        <color indexed="11"/>
      </font>
    </dxf>
    <dxf>
      <font>
        <color rgb="FF9C0006"/>
      </font>
      <fill>
        <patternFill>
          <bgColor rgb="FFFFC7CE"/>
        </patternFill>
      </fill>
    </dxf>
  </dxfs>
  <tableStyles count="0" defaultTableStyle="TableStyleMedium9" defaultPivotStyle="PivotStyleMedium7"/>
  <colors>
    <mruColors>
      <color rgb="FFFFC7CE"/>
      <color rgb="FF000285"/>
      <color rgb="FF00047A"/>
      <color rgb="FF00FF00"/>
      <color rgb="FFFF9900"/>
      <color rgb="FFBFBFBF"/>
      <color rgb="FFD1D1D1"/>
      <color rgb="FFA00012"/>
      <color rgb="FFFFB1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charts/_rels/chart15.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1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35172624799E-2"/>
          <c:y val="0.14253594091869501"/>
          <c:w val="0.91125503595287904"/>
          <c:h val="0.68913736931443503"/>
        </c:manualLayout>
      </c:layout>
      <c:barChart>
        <c:barDir val="bar"/>
        <c:grouping val="clustered"/>
        <c:varyColors val="0"/>
        <c:ser>
          <c:idx val="0"/>
          <c:order val="0"/>
          <c:spPr>
            <a:solidFill>
              <a:srgbClr val="000090"/>
            </a:solidFill>
            <a:ln w="12700">
              <a:solidFill>
                <a:srgbClr val="000000"/>
              </a:solidFill>
              <a:prstDash val="solid"/>
            </a:ln>
          </c:spPr>
          <c:invertIfNegative val="0"/>
          <c:val>
            <c:numRef>
              <c:f>Summary!$C$98:$C$101</c:f>
              <c:numCache>
                <c:formatCode>0%</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C-29C8-BB4A-A396-77B21982CBAF}"/>
            </c:ext>
          </c:extLst>
        </c:ser>
        <c:dLbls>
          <c:showLegendKey val="0"/>
          <c:showVal val="0"/>
          <c:showCatName val="0"/>
          <c:showSerName val="0"/>
          <c:showPercent val="0"/>
          <c:showBubbleSize val="0"/>
        </c:dLbls>
        <c:gapWidth val="40"/>
        <c:axId val="376134272"/>
        <c:axId val="376145408"/>
      </c:barChart>
      <c:catAx>
        <c:axId val="376134272"/>
        <c:scaling>
          <c:orientation val="maxMin"/>
        </c:scaling>
        <c:delete val="1"/>
        <c:axPos val="l"/>
        <c:majorTickMark val="out"/>
        <c:minorTickMark val="none"/>
        <c:tickLblPos val="nextTo"/>
        <c:crossAx val="376145408"/>
        <c:crosses val="autoZero"/>
        <c:auto val="1"/>
        <c:lblAlgn val="ctr"/>
        <c:lblOffset val="100"/>
        <c:noMultiLvlLbl val="0"/>
      </c:catAx>
      <c:valAx>
        <c:axId val="376145408"/>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6134272"/>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35172624799E-2"/>
          <c:y val="6.5837075897466596E-2"/>
          <c:w val="0.91125503595287904"/>
          <c:h val="0.89734463495239203"/>
        </c:manualLayout>
      </c:layout>
      <c:barChart>
        <c:barDir val="bar"/>
        <c:grouping val="clustered"/>
        <c:varyColors val="0"/>
        <c:ser>
          <c:idx val="0"/>
          <c:order val="0"/>
          <c:spPr>
            <a:solidFill>
              <a:srgbClr val="000090"/>
            </a:solidFill>
            <a:ln w="12700">
              <a:solidFill>
                <a:srgbClr val="000000"/>
              </a:solidFill>
              <a:prstDash val="solid"/>
            </a:ln>
          </c:spPr>
          <c:invertIfNegative val="0"/>
          <c:val>
            <c:numRef>
              <c:f>Summary!$C$68:$C$78</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xmlns:c16r2="http://schemas.microsoft.com/office/drawing/2015/06/chart">
            <c:ext xmlns:c16="http://schemas.microsoft.com/office/drawing/2014/chart" uri="{C3380CC4-5D6E-409C-BE32-E72D297353CC}">
              <c16:uniqueId val="{00000006-5C1F-FA43-94B5-9A52CB9D9088}"/>
            </c:ext>
          </c:extLst>
        </c:ser>
        <c:dLbls>
          <c:showLegendKey val="0"/>
          <c:showVal val="0"/>
          <c:showCatName val="0"/>
          <c:showSerName val="0"/>
          <c:showPercent val="0"/>
          <c:showBubbleSize val="0"/>
        </c:dLbls>
        <c:gapWidth val="30"/>
        <c:axId val="275137664"/>
        <c:axId val="275139200"/>
      </c:barChart>
      <c:catAx>
        <c:axId val="275137664"/>
        <c:scaling>
          <c:orientation val="maxMin"/>
        </c:scaling>
        <c:delete val="1"/>
        <c:axPos val="l"/>
        <c:majorTickMark val="out"/>
        <c:minorTickMark val="none"/>
        <c:tickLblPos val="nextTo"/>
        <c:crossAx val="275139200"/>
        <c:crosses val="autoZero"/>
        <c:auto val="1"/>
        <c:lblAlgn val="ctr"/>
        <c:lblOffset val="100"/>
        <c:noMultiLvlLbl val="0"/>
      </c:catAx>
      <c:valAx>
        <c:axId val="275139200"/>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275137664"/>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6852791878172602E-2"/>
          <c:y val="0.19274725274725299"/>
          <c:w val="0.90871697509892502"/>
          <c:h val="0.68637362637362698"/>
        </c:manualLayout>
      </c:layout>
      <c:barChart>
        <c:barDir val="bar"/>
        <c:grouping val="clustered"/>
        <c:varyColors val="0"/>
        <c:ser>
          <c:idx val="0"/>
          <c:order val="0"/>
          <c:spPr>
            <a:solidFill>
              <a:srgbClr val="000285"/>
            </a:solidFill>
          </c:spPr>
          <c:invertIfNegative val="0"/>
          <c:val>
            <c:numRef>
              <c:f>Summary!$C$136:$C$139</c:f>
              <c:numCache>
                <c:formatCode>0%</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0-ABF3-CB4C-B420-522E4324C038}"/>
            </c:ext>
          </c:extLst>
        </c:ser>
        <c:dLbls>
          <c:showLegendKey val="0"/>
          <c:showVal val="0"/>
          <c:showCatName val="0"/>
          <c:showSerName val="0"/>
          <c:showPercent val="0"/>
          <c:showBubbleSize val="0"/>
        </c:dLbls>
        <c:gapWidth val="30"/>
        <c:axId val="275146624"/>
        <c:axId val="275148160"/>
      </c:barChart>
      <c:catAx>
        <c:axId val="275146624"/>
        <c:scaling>
          <c:orientation val="maxMin"/>
        </c:scaling>
        <c:delete val="1"/>
        <c:axPos val="l"/>
        <c:majorTickMark val="out"/>
        <c:minorTickMark val="none"/>
        <c:tickLblPos val="nextTo"/>
        <c:crossAx val="275148160"/>
        <c:crosses val="autoZero"/>
        <c:auto val="1"/>
        <c:lblAlgn val="ctr"/>
        <c:lblOffset val="100"/>
        <c:noMultiLvlLbl val="0"/>
      </c:catAx>
      <c:valAx>
        <c:axId val="275148160"/>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275146624"/>
        <c:crosses val="autoZero"/>
        <c:crossBetween val="between"/>
        <c:majorUnit val="0.1"/>
        <c:minorUnit val="0.02"/>
      </c:valAx>
      <c:spPr>
        <a:gradFill rotWithShape="0">
          <a:gsLst>
            <a:gs pos="69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79855643001E-2"/>
          <c:y val="0.154351980554081"/>
          <c:w val="0.91125503595287904"/>
          <c:h val="0.77872576016053396"/>
        </c:manualLayout>
      </c:layout>
      <c:barChart>
        <c:barDir val="bar"/>
        <c:grouping val="clustered"/>
        <c:varyColors val="0"/>
        <c:ser>
          <c:idx val="0"/>
          <c:order val="0"/>
          <c:spPr>
            <a:solidFill>
              <a:srgbClr val="000285"/>
            </a:solidFill>
          </c:spPr>
          <c:invertIfNegative val="0"/>
          <c:val>
            <c:numRef>
              <c:f>Summary!$C$104:$C$109</c:f>
              <c:numCache>
                <c:formatCode>0%</c:formatCode>
                <c:ptCount val="6"/>
                <c:pt idx="0">
                  <c:v>0</c:v>
                </c:pt>
                <c:pt idx="1">
                  <c:v>0</c:v>
                </c:pt>
                <c:pt idx="2">
                  <c:v>0</c:v>
                </c:pt>
                <c:pt idx="3">
                  <c:v>0</c:v>
                </c:pt>
                <c:pt idx="4">
                  <c:v>0</c:v>
                </c:pt>
                <c:pt idx="5">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275942400"/>
        <c:axId val="375915264"/>
      </c:barChart>
      <c:catAx>
        <c:axId val="275942400"/>
        <c:scaling>
          <c:orientation val="maxMin"/>
        </c:scaling>
        <c:delete val="1"/>
        <c:axPos val="l"/>
        <c:majorTickMark val="out"/>
        <c:minorTickMark val="none"/>
        <c:tickLblPos val="nextTo"/>
        <c:crossAx val="375915264"/>
        <c:crosses val="autoZero"/>
        <c:auto val="1"/>
        <c:lblAlgn val="ctr"/>
        <c:lblOffset val="100"/>
        <c:noMultiLvlLbl val="0"/>
      </c:catAx>
      <c:valAx>
        <c:axId val="375915264"/>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275942400"/>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35172624799E-2"/>
          <c:y val="5.7859738016095702E-2"/>
          <c:w val="0.91125503595287904"/>
          <c:h val="0.90946048945206404"/>
        </c:manualLayout>
      </c:layout>
      <c:barChart>
        <c:barDir val="bar"/>
        <c:grouping val="clustered"/>
        <c:varyColors val="0"/>
        <c:ser>
          <c:idx val="0"/>
          <c:order val="0"/>
          <c:spPr>
            <a:solidFill>
              <a:srgbClr val="000285"/>
            </a:solidFill>
          </c:spPr>
          <c:invertIfNegative val="0"/>
          <c:val>
            <c:numRef>
              <c:f>Summary!$C$142:$C$156</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377043200"/>
        <c:axId val="377049088"/>
      </c:barChart>
      <c:catAx>
        <c:axId val="377043200"/>
        <c:scaling>
          <c:orientation val="maxMin"/>
        </c:scaling>
        <c:delete val="1"/>
        <c:axPos val="l"/>
        <c:numFmt formatCode="General" sourceLinked="1"/>
        <c:majorTickMark val="out"/>
        <c:minorTickMark val="none"/>
        <c:tickLblPos val="nextTo"/>
        <c:crossAx val="377049088"/>
        <c:crosses val="autoZero"/>
        <c:auto val="1"/>
        <c:lblAlgn val="ctr"/>
        <c:lblOffset val="100"/>
        <c:noMultiLvlLbl val="0"/>
      </c:catAx>
      <c:valAx>
        <c:axId val="377049088"/>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7043200"/>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35172624799E-2"/>
          <c:y val="0.121546459475079"/>
          <c:w val="0.91125503595287904"/>
          <c:h val="0.78162273194111598"/>
        </c:manualLayout>
      </c:layout>
      <c:barChart>
        <c:barDir val="bar"/>
        <c:grouping val="clustered"/>
        <c:varyColors val="0"/>
        <c:ser>
          <c:idx val="0"/>
          <c:order val="0"/>
          <c:spPr>
            <a:solidFill>
              <a:srgbClr val="000285"/>
            </a:solidFill>
          </c:spPr>
          <c:invertIfNegative val="0"/>
          <c:val>
            <c:numRef>
              <c:f>Summary!$C$159:$C$164</c:f>
              <c:numCache>
                <c:formatCode>0%</c:formatCode>
                <c:ptCount val="6"/>
                <c:pt idx="0">
                  <c:v>0</c:v>
                </c:pt>
                <c:pt idx="1">
                  <c:v>0</c:v>
                </c:pt>
                <c:pt idx="2">
                  <c:v>0</c:v>
                </c:pt>
                <c:pt idx="3">
                  <c:v>0</c:v>
                </c:pt>
                <c:pt idx="4">
                  <c:v>0</c:v>
                </c:pt>
                <c:pt idx="5">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377060736"/>
        <c:axId val="377087104"/>
      </c:barChart>
      <c:catAx>
        <c:axId val="377060736"/>
        <c:scaling>
          <c:orientation val="maxMin"/>
        </c:scaling>
        <c:delete val="1"/>
        <c:axPos val="l"/>
        <c:majorTickMark val="out"/>
        <c:minorTickMark val="none"/>
        <c:tickLblPos val="nextTo"/>
        <c:crossAx val="377087104"/>
        <c:crosses val="autoZero"/>
        <c:auto val="1"/>
        <c:lblAlgn val="ctr"/>
        <c:lblOffset val="100"/>
        <c:noMultiLvlLbl val="0"/>
      </c:catAx>
      <c:valAx>
        <c:axId val="377087104"/>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7060736"/>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3337984650652797E-2"/>
          <c:y val="8.86275913590239E-2"/>
          <c:w val="0.91125503595287904"/>
          <c:h val="0.84788841305779605"/>
        </c:manualLayout>
      </c:layout>
      <c:barChart>
        <c:barDir val="bar"/>
        <c:grouping val="clustered"/>
        <c:varyColors val="0"/>
        <c:ser>
          <c:idx val="0"/>
          <c:order val="0"/>
          <c:spPr>
            <a:solidFill>
              <a:srgbClr val="000285"/>
            </a:solidFill>
          </c:spPr>
          <c:invertIfNegative val="0"/>
          <c:val>
            <c:numRef>
              <c:f>Summary!$C$167:$C$176</c:f>
              <c:numCache>
                <c:formatCode>0%</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376705408"/>
        <c:axId val="376706944"/>
      </c:barChart>
      <c:catAx>
        <c:axId val="376705408"/>
        <c:scaling>
          <c:orientation val="maxMin"/>
        </c:scaling>
        <c:delete val="1"/>
        <c:axPos val="l"/>
        <c:majorTickMark val="out"/>
        <c:minorTickMark val="none"/>
        <c:tickLblPos val="nextTo"/>
        <c:crossAx val="376706944"/>
        <c:crosses val="autoZero"/>
        <c:auto val="1"/>
        <c:lblAlgn val="ctr"/>
        <c:lblOffset val="100"/>
        <c:noMultiLvlLbl val="0"/>
      </c:catAx>
      <c:valAx>
        <c:axId val="376706944"/>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6705408"/>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35172624799E-2"/>
          <c:y val="0.18032191794838001"/>
          <c:w val="0.91125503595287904"/>
          <c:h val="0.69698768006790301"/>
        </c:manualLayout>
      </c:layout>
      <c:barChart>
        <c:barDir val="bar"/>
        <c:grouping val="clustered"/>
        <c:varyColors val="0"/>
        <c:ser>
          <c:idx val="0"/>
          <c:order val="0"/>
          <c:spPr>
            <a:solidFill>
              <a:srgbClr val="000285"/>
            </a:solidFill>
          </c:spPr>
          <c:invertIfNegative val="0"/>
          <c:val>
            <c:numRef>
              <c:f>Summary!$C$179:$C$181</c:f>
              <c:numCache>
                <c:formatCode>0%</c:formatCode>
                <c:ptCount val="3"/>
                <c:pt idx="0">
                  <c:v>0</c:v>
                </c:pt>
                <c:pt idx="1">
                  <c:v>0</c:v>
                </c:pt>
                <c:pt idx="2">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376750080"/>
        <c:axId val="376751616"/>
      </c:barChart>
      <c:catAx>
        <c:axId val="376750080"/>
        <c:scaling>
          <c:orientation val="maxMin"/>
        </c:scaling>
        <c:delete val="1"/>
        <c:axPos val="l"/>
        <c:majorTickMark val="out"/>
        <c:minorTickMark val="none"/>
        <c:tickLblPos val="nextTo"/>
        <c:crossAx val="376751616"/>
        <c:crosses val="autoZero"/>
        <c:auto val="1"/>
        <c:lblAlgn val="ctr"/>
        <c:lblOffset val="100"/>
        <c:noMultiLvlLbl val="0"/>
      </c:catAx>
      <c:valAx>
        <c:axId val="376751616"/>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6750080"/>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4037968160383897E-2"/>
          <c:y val="0.20377152008541299"/>
          <c:w val="0.90871697509892502"/>
          <c:h val="0.79622839597880501"/>
        </c:manualLayout>
      </c:layout>
      <c:barChart>
        <c:barDir val="bar"/>
        <c:grouping val="clustered"/>
        <c:varyColors val="0"/>
        <c:ser>
          <c:idx val="0"/>
          <c:order val="0"/>
          <c:spPr>
            <a:solidFill>
              <a:srgbClr val="00047A"/>
            </a:solidFill>
          </c:spPr>
          <c:invertIfNegative val="0"/>
          <c:val>
            <c:numRef>
              <c:f>Summary!$C$184:$C$187</c:f>
              <c:numCache>
                <c:formatCode>0%</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0-ABF3-CB4C-B420-522E4324C038}"/>
            </c:ext>
          </c:extLst>
        </c:ser>
        <c:dLbls>
          <c:showLegendKey val="0"/>
          <c:showVal val="0"/>
          <c:showCatName val="0"/>
          <c:showSerName val="0"/>
          <c:showPercent val="0"/>
          <c:showBubbleSize val="0"/>
        </c:dLbls>
        <c:gapWidth val="30"/>
        <c:axId val="376788096"/>
        <c:axId val="376789632"/>
      </c:barChart>
      <c:catAx>
        <c:axId val="376788096"/>
        <c:scaling>
          <c:orientation val="maxMin"/>
        </c:scaling>
        <c:delete val="1"/>
        <c:axPos val="l"/>
        <c:majorTickMark val="out"/>
        <c:minorTickMark val="none"/>
        <c:tickLblPos val="nextTo"/>
        <c:crossAx val="376789632"/>
        <c:crosses val="autoZero"/>
        <c:auto val="1"/>
        <c:lblAlgn val="ctr"/>
        <c:lblOffset val="100"/>
        <c:noMultiLvlLbl val="0"/>
      </c:catAx>
      <c:valAx>
        <c:axId val="376789632"/>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6788096"/>
        <c:crosses val="autoZero"/>
        <c:crossBetween val="between"/>
        <c:majorUnit val="0.1"/>
        <c:minorUnit val="0.02"/>
      </c:valAx>
      <c:spPr>
        <a:gradFill rotWithShape="0">
          <a:gsLst>
            <a:gs pos="69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79855643001E-2"/>
          <c:y val="9.1888377259192897E-2"/>
          <c:w val="0.91125503595287904"/>
          <c:h val="0.86092828255487197"/>
        </c:manualLayout>
      </c:layout>
      <c:barChart>
        <c:barDir val="bar"/>
        <c:grouping val="clustered"/>
        <c:varyColors val="0"/>
        <c:ser>
          <c:idx val="0"/>
          <c:order val="0"/>
          <c:spPr>
            <a:solidFill>
              <a:srgbClr val="000285"/>
            </a:solidFill>
          </c:spPr>
          <c:invertIfNegative val="0"/>
          <c:val>
            <c:numRef>
              <c:f>Summary!$C$112:$C$119</c:f>
              <c:numCache>
                <c:formatCode>0%</c:formatCode>
                <c:ptCount val="8"/>
                <c:pt idx="0">
                  <c:v>0</c:v>
                </c:pt>
                <c:pt idx="1">
                  <c:v>0</c:v>
                </c:pt>
                <c:pt idx="2">
                  <c:v>0</c:v>
                </c:pt>
                <c:pt idx="3">
                  <c:v>0</c:v>
                </c:pt>
                <c:pt idx="4">
                  <c:v>0</c:v>
                </c:pt>
                <c:pt idx="5">
                  <c:v>0</c:v>
                </c:pt>
                <c:pt idx="6">
                  <c:v>0</c:v>
                </c:pt>
                <c:pt idx="7">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376801536"/>
        <c:axId val="376823808"/>
      </c:barChart>
      <c:catAx>
        <c:axId val="376801536"/>
        <c:scaling>
          <c:orientation val="maxMin"/>
        </c:scaling>
        <c:delete val="1"/>
        <c:axPos val="l"/>
        <c:majorTickMark val="out"/>
        <c:minorTickMark val="none"/>
        <c:tickLblPos val="nextTo"/>
        <c:crossAx val="376823808"/>
        <c:crosses val="autoZero"/>
        <c:auto val="1"/>
        <c:lblAlgn val="ctr"/>
        <c:lblOffset val="100"/>
        <c:noMultiLvlLbl val="0"/>
      </c:catAx>
      <c:valAx>
        <c:axId val="376823808"/>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6801536"/>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79855643001E-2"/>
          <c:y val="0.15176699029126201"/>
          <c:w val="0.91125503595287904"/>
          <c:h val="0.77415864683581204"/>
        </c:manualLayout>
      </c:layout>
      <c:barChart>
        <c:barDir val="bar"/>
        <c:grouping val="clustered"/>
        <c:varyColors val="0"/>
        <c:ser>
          <c:idx val="0"/>
          <c:order val="0"/>
          <c:spPr>
            <a:solidFill>
              <a:srgbClr val="000285"/>
            </a:solidFill>
          </c:spPr>
          <c:invertIfNegative val="0"/>
          <c:val>
            <c:numRef>
              <c:f>Summary!$C$122:$C$126</c:f>
              <c:numCache>
                <c:formatCode>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376831360"/>
        <c:axId val="376906880"/>
      </c:barChart>
      <c:catAx>
        <c:axId val="376831360"/>
        <c:scaling>
          <c:orientation val="maxMin"/>
        </c:scaling>
        <c:delete val="1"/>
        <c:axPos val="l"/>
        <c:majorTickMark val="out"/>
        <c:minorTickMark val="none"/>
        <c:tickLblPos val="nextTo"/>
        <c:crossAx val="376906880"/>
        <c:crosses val="autoZero"/>
        <c:auto val="1"/>
        <c:lblAlgn val="ctr"/>
        <c:lblOffset val="100"/>
        <c:noMultiLvlLbl val="0"/>
      </c:catAx>
      <c:valAx>
        <c:axId val="376906880"/>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6831360"/>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79855643001E-2"/>
          <c:y val="0.185608465608466"/>
          <c:w val="0.91125503595287904"/>
          <c:h val="0.72973544973545001"/>
        </c:manualLayout>
      </c:layout>
      <c:barChart>
        <c:barDir val="bar"/>
        <c:grouping val="clustered"/>
        <c:varyColors val="0"/>
        <c:ser>
          <c:idx val="0"/>
          <c:order val="0"/>
          <c:spPr>
            <a:solidFill>
              <a:srgbClr val="000285"/>
            </a:solidFill>
          </c:spPr>
          <c:invertIfNegative val="0"/>
          <c:val>
            <c:numRef>
              <c:f>Summary!$C$129:$C$133</c:f>
              <c:numCache>
                <c:formatCode>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1-4873-CC4A-8097-C88013362519}"/>
            </c:ext>
          </c:extLst>
        </c:ser>
        <c:dLbls>
          <c:showLegendKey val="0"/>
          <c:showVal val="0"/>
          <c:showCatName val="0"/>
          <c:showSerName val="0"/>
          <c:showPercent val="0"/>
          <c:showBubbleSize val="0"/>
        </c:dLbls>
        <c:gapWidth val="30"/>
        <c:axId val="376939264"/>
        <c:axId val="376940800"/>
      </c:barChart>
      <c:catAx>
        <c:axId val="376939264"/>
        <c:scaling>
          <c:orientation val="maxMin"/>
        </c:scaling>
        <c:delete val="1"/>
        <c:axPos val="l"/>
        <c:majorTickMark val="out"/>
        <c:minorTickMark val="none"/>
        <c:tickLblPos val="nextTo"/>
        <c:crossAx val="376940800"/>
        <c:crosses val="autoZero"/>
        <c:auto val="1"/>
        <c:lblAlgn val="ctr"/>
        <c:lblOffset val="100"/>
        <c:noMultiLvlLbl val="0"/>
      </c:catAx>
      <c:valAx>
        <c:axId val="376940800"/>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6939264"/>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35172624799E-2"/>
          <c:y val="0.15769749189389701"/>
          <c:w val="0.91125503595287904"/>
          <c:h val="0.79045568499445096"/>
        </c:manualLayout>
      </c:layout>
      <c:barChart>
        <c:barDir val="bar"/>
        <c:grouping val="clustered"/>
        <c:varyColors val="0"/>
        <c:ser>
          <c:idx val="0"/>
          <c:order val="0"/>
          <c:spPr>
            <a:solidFill>
              <a:srgbClr val="000090"/>
            </a:solidFill>
            <a:ln w="12700">
              <a:solidFill>
                <a:srgbClr val="000000"/>
              </a:solidFill>
              <a:prstDash val="solid"/>
            </a:ln>
          </c:spPr>
          <c:invertIfNegative val="0"/>
          <c:val>
            <c:numRef>
              <c:f>Summary!$C$81:$C$86</c:f>
              <c:numCache>
                <c:formatCode>0%</c:formatCode>
                <c:ptCount val="6"/>
                <c:pt idx="0">
                  <c:v>0</c:v>
                </c:pt>
                <c:pt idx="1">
                  <c:v>0</c:v>
                </c:pt>
                <c:pt idx="2">
                  <c:v>0</c:v>
                </c:pt>
                <c:pt idx="3">
                  <c:v>0</c:v>
                </c:pt>
                <c:pt idx="4">
                  <c:v>0</c:v>
                </c:pt>
                <c:pt idx="5">
                  <c:v>0</c:v>
                </c:pt>
              </c:numCache>
            </c:numRef>
          </c:val>
          <c:extLst xmlns:c16r2="http://schemas.microsoft.com/office/drawing/2015/06/chart">
            <c:ext xmlns:c16="http://schemas.microsoft.com/office/drawing/2014/chart" uri="{C3380CC4-5D6E-409C-BE32-E72D297353CC}">
              <c16:uniqueId val="{00000006-5C1F-FA43-94B5-9A52CB9D9088}"/>
            </c:ext>
          </c:extLst>
        </c:ser>
        <c:dLbls>
          <c:showLegendKey val="0"/>
          <c:showVal val="0"/>
          <c:showCatName val="0"/>
          <c:showSerName val="0"/>
          <c:showPercent val="0"/>
          <c:showBubbleSize val="0"/>
        </c:dLbls>
        <c:gapWidth val="30"/>
        <c:axId val="377427840"/>
        <c:axId val="377429376"/>
      </c:barChart>
      <c:catAx>
        <c:axId val="377427840"/>
        <c:scaling>
          <c:orientation val="maxMin"/>
        </c:scaling>
        <c:delete val="1"/>
        <c:axPos val="l"/>
        <c:majorTickMark val="out"/>
        <c:minorTickMark val="none"/>
        <c:tickLblPos val="nextTo"/>
        <c:crossAx val="377429376"/>
        <c:crosses val="autoZero"/>
        <c:auto val="1"/>
        <c:lblAlgn val="ctr"/>
        <c:lblOffset val="100"/>
        <c:noMultiLvlLbl val="0"/>
      </c:catAx>
      <c:valAx>
        <c:axId val="377429376"/>
        <c:scaling>
          <c:orientation val="minMax"/>
          <c:max val="1"/>
          <c:min val="0"/>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7427840"/>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1776735172624799E-2"/>
          <c:y val="0.12138210879012"/>
          <c:w val="0.91125503595287904"/>
          <c:h val="0.82677078783589497"/>
        </c:manualLayout>
      </c:layout>
      <c:barChart>
        <c:barDir val="bar"/>
        <c:grouping val="clustered"/>
        <c:varyColors val="0"/>
        <c:ser>
          <c:idx val="0"/>
          <c:order val="0"/>
          <c:spPr>
            <a:solidFill>
              <a:srgbClr val="000285"/>
            </a:solidFill>
          </c:spPr>
          <c:invertIfNegative val="0"/>
          <c:val>
            <c:numRef>
              <c:f>Summary!$C$89:$C$95</c:f>
              <c:numCache>
                <c:formatCode>0%</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6-5C1F-FA43-94B5-9A52CB9D9088}"/>
            </c:ext>
          </c:extLst>
        </c:ser>
        <c:dLbls>
          <c:showLegendKey val="0"/>
          <c:showVal val="0"/>
          <c:showCatName val="0"/>
          <c:showSerName val="0"/>
          <c:showPercent val="0"/>
          <c:showBubbleSize val="0"/>
        </c:dLbls>
        <c:gapWidth val="30"/>
        <c:axId val="377461760"/>
        <c:axId val="377463552"/>
      </c:barChart>
      <c:catAx>
        <c:axId val="377461760"/>
        <c:scaling>
          <c:orientation val="maxMin"/>
        </c:scaling>
        <c:delete val="1"/>
        <c:axPos val="l"/>
        <c:majorTickMark val="out"/>
        <c:minorTickMark val="none"/>
        <c:tickLblPos val="nextTo"/>
        <c:crossAx val="377463552"/>
        <c:crosses val="autoZero"/>
        <c:auto val="1"/>
        <c:lblAlgn val="ctr"/>
        <c:lblOffset val="100"/>
        <c:noMultiLvlLbl val="0"/>
      </c:catAx>
      <c:valAx>
        <c:axId val="377463552"/>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77461760"/>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984251969" l="0.78740157499999996" r="0.78740157499999996" t="0.984251969" header="0.5" footer="0.5"/>
    <c:pageSetup paperSize="9" orientation="landscape"/>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200"/>
              <a:t>Culture</a:t>
            </a:r>
            <a:r>
              <a:rPr lang="en-US" sz="1200" baseline="0"/>
              <a:t> type distribution</a:t>
            </a:r>
            <a:endParaRPr lang="en-US" sz="1200"/>
          </a:p>
        </c:rich>
      </c:tx>
      <c:layout/>
      <c:overlay val="0"/>
      <c:spPr>
        <a:noFill/>
        <a:ln>
          <a:noFill/>
        </a:ln>
        <a:effectLst/>
      </c:spPr>
    </c:title>
    <c:autoTitleDeleted val="0"/>
    <c:plotArea>
      <c:layout>
        <c:manualLayout>
          <c:layoutTarget val="inner"/>
          <c:xMode val="edge"/>
          <c:yMode val="edge"/>
          <c:x val="0.51477952716129805"/>
          <c:y val="0.17200994257784899"/>
          <c:w val="0.43843083751510098"/>
          <c:h val="0.57109626261119495"/>
        </c:manualLayout>
      </c:layout>
      <c:pieChart>
        <c:varyColors val="1"/>
        <c:ser>
          <c:idx val="0"/>
          <c:order val="0"/>
          <c:dPt>
            <c:idx val="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1-00E2-4FD8-98D4-8D1AE5920542}"/>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00E2-4FD8-98D4-8D1AE5920542}"/>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5-00E2-4FD8-98D4-8D1AE5920542}"/>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7-00E2-4FD8-98D4-8D1AE5920542}"/>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9-00E2-4FD8-98D4-8D1AE5920542}"/>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B-00E2-4FD8-98D4-8D1AE5920542}"/>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00E2-4FD8-98D4-8D1AE5920542}"/>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00E2-4FD8-98D4-8D1AE5920542}"/>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00E2-4FD8-98D4-8D1AE5920542}"/>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00E2-4FD8-98D4-8D1AE5920542}"/>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00E2-4FD8-98D4-8D1AE5920542}"/>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00E2-4FD8-98D4-8D1AE5920542}"/>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00E2-4FD8-98D4-8D1AE5920542}"/>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00E2-4FD8-98D4-8D1AE5920542}"/>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00E2-4FD8-98D4-8D1AE5920542}"/>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F-00E2-4FD8-98D4-8D1AE5920542}"/>
              </c:ext>
            </c:extLst>
          </c:dPt>
          <c:cat>
            <c:strRef>
              <c:f>Summary!$B$11:$B$26</c:f>
              <c:strCache>
                <c:ptCount val="16"/>
                <c:pt idx="0">
                  <c:v>Cấy mẫu  máu</c:v>
                </c:pt>
                <c:pt idx="1">
                  <c:v>Cấy mẫu nước tiểu</c:v>
                </c:pt>
                <c:pt idx="2">
                  <c:v>Cấy mẫu phân</c:v>
                </c:pt>
                <c:pt idx="3">
                  <c:v>Cấy mẫu hô hấp (không cấy lao)</c:v>
                </c:pt>
                <c:pt idx="4">
                  <c:v>Cấy mẫu dịch vết thương</c:v>
                </c:pt>
                <c:pt idx="5">
                  <c:v>Cấy mẫu dịch não tủy</c:v>
                </c:pt>
                <c:pt idx="6">
                  <c:v>Cấy mẫu dịch vô trùng</c:v>
                </c:pt>
                <c:pt idx="7">
                  <c:v>Cấy mẫu vùng sinh dục</c:v>
                </c:pt>
                <c:pt idx="8">
                  <c:v>Cấy kị khí</c:v>
                </c:pt>
                <c:pt idx="9">
                  <c:v>Cấy nấm (Nấm men)</c:v>
                </c:pt>
                <c:pt idx="10">
                  <c:v>Cấy nấm (Nấm mốc)</c:v>
                </c:pt>
                <c:pt idx="11">
                  <c:v>Tầm soát MRSA (mũi, nách, háng)</c:v>
                </c:pt>
                <c:pt idx="12">
                  <c:v>Tầm soát VRE (trực tràng)</c:v>
                </c:pt>
                <c:pt idx="13">
                  <c:v>Tầm soát CRE (trực tràng)</c:v>
                </c:pt>
                <c:pt idx="14">
                  <c:v>Định danh và thử nghiệm tính nhạy cảm kháng sinh các mẫu phân lập từ các phòng thí nghiệm khác</c:v>
                </c:pt>
                <c:pt idx="15">
                  <c:v>Tầm quan trọng của các mẫu nuôi cấy khác</c:v>
                </c:pt>
              </c:strCache>
            </c:strRef>
          </c:cat>
          <c:val>
            <c:numRef>
              <c:f>Summary!$C$11:$C$26</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xmlns:c16r2="http://schemas.microsoft.com/office/drawing/2015/06/chart">
            <c:ext xmlns:c16="http://schemas.microsoft.com/office/drawing/2014/chart" uri="{C3380CC4-5D6E-409C-BE32-E72D297353CC}">
              <c16:uniqueId val="{00000000-A5A1-47AF-B378-676CC5320495}"/>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1.5814231052760901E-2"/>
          <c:y val="8.4117100747022E-2"/>
          <c:w val="0.63625406368501902"/>
          <c:h val="0.9022076855777639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200"/>
              <a:t>AST</a:t>
            </a:r>
            <a:r>
              <a:rPr lang="en-US" sz="1200" baseline="0"/>
              <a:t> Type Distribution</a:t>
            </a:r>
          </a:p>
        </c:rich>
      </c:tx>
      <c:layout/>
      <c:overlay val="0"/>
      <c:spPr>
        <a:noFill/>
        <a:ln>
          <a:noFill/>
        </a:ln>
        <a:effectLst/>
      </c:spPr>
    </c:title>
    <c:autoTitleDeleted val="0"/>
    <c:plotArea>
      <c:layout>
        <c:manualLayout>
          <c:layoutTarget val="inner"/>
          <c:xMode val="edge"/>
          <c:yMode val="edge"/>
          <c:x val="0.70085537815426702"/>
          <c:y val="0.22576087285952401"/>
          <c:w val="0.22935411732112701"/>
          <c:h val="0.66841582057887605"/>
        </c:manualLayout>
      </c:layout>
      <c:pieChart>
        <c:varyColors val="1"/>
        <c:ser>
          <c:idx val="0"/>
          <c:order val="0"/>
          <c:explosion val="3"/>
          <c:dPt>
            <c:idx val="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1-8522-462D-BC13-A9C97E2BA11E}"/>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8522-462D-BC13-A9C97E2BA11E}"/>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5-8522-462D-BC13-A9C97E2BA11E}"/>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7-8522-462D-BC13-A9C97E2BA11E}"/>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9-8522-462D-BC13-A9C97E2BA11E}"/>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B-8522-462D-BC13-A9C97E2BA11E}"/>
              </c:ext>
            </c:extLst>
          </c:dPt>
          <c:cat>
            <c:strRef>
              <c:f>Summary!$B$29:$B$34</c:f>
              <c:strCache>
                <c:ptCount val="6"/>
                <c:pt idx="0">
                  <c:v>Hệ thống AST tự động</c:v>
                </c:pt>
                <c:pt idx="1">
                  <c:v>Khuếch tán đĩa giấy</c:v>
                </c:pt>
                <c:pt idx="2">
                  <c:v>Dải gradient nồng độ  (vd: Etest/Liofilchem)</c:v>
                </c:pt>
                <c:pt idx="3">
                  <c:v>Vi pha loãng canh thang (khay 96 giếng)</c:v>
                </c:pt>
                <c:pt idx="4">
                  <c:v>Pha loãng canh thang trong ống nghiệm (phương pháp ống nghiệm)</c:v>
                </c:pt>
                <c:pt idx="5">
                  <c:v>Pha loãng trên đĩa thạch</c:v>
                </c:pt>
              </c:strCache>
            </c:strRef>
          </c:cat>
          <c:val>
            <c:numRef>
              <c:f>Summary!$C$29:$C$34</c:f>
              <c:numCache>
                <c:formatCode>0</c:formatCode>
                <c:ptCount val="6"/>
                <c:pt idx="0">
                  <c:v>0</c:v>
                </c:pt>
                <c:pt idx="1">
                  <c:v>0</c:v>
                </c:pt>
                <c:pt idx="2">
                  <c:v>0</c:v>
                </c:pt>
                <c:pt idx="3">
                  <c:v>0</c:v>
                </c:pt>
                <c:pt idx="4">
                  <c:v>0</c:v>
                </c:pt>
                <c:pt idx="5">
                  <c:v>0</c:v>
                </c:pt>
              </c:numCache>
            </c:numRef>
          </c:val>
          <c:extLst xmlns:c16r2="http://schemas.microsoft.com/office/drawing/2015/06/chart">
            <c:ext xmlns:c16="http://schemas.microsoft.com/office/drawing/2014/chart" uri="{C3380CC4-5D6E-409C-BE32-E72D297353CC}">
              <c16:uniqueId val="{00000000-3D6C-40FA-8E5A-19B76CE6F5DF}"/>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2.2941880209620302E-2"/>
          <c:y val="0.17168531071559801"/>
          <c:w val="0.56630959006907799"/>
          <c:h val="0.7336762372061820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1776735172624799E-2"/>
          <c:y val="0.102931806601539"/>
          <c:w val="0.91125503595287904"/>
          <c:h val="0.897068193398461"/>
        </c:manualLayout>
      </c:layout>
      <c:barChart>
        <c:barDir val="bar"/>
        <c:grouping val="clustered"/>
        <c:varyColors val="0"/>
        <c:ser>
          <c:idx val="0"/>
          <c:order val="0"/>
          <c:spPr>
            <a:solidFill>
              <a:srgbClr val="000285"/>
            </a:solidFill>
          </c:spPr>
          <c:invertIfNegative val="0"/>
          <c:val>
            <c:numRef>
              <c:f>Summary!$C$52:$C$65</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xmlns:c16r2="http://schemas.microsoft.com/office/drawing/2015/06/chart">
            <c:ext xmlns:c16="http://schemas.microsoft.com/office/drawing/2014/chart" uri="{C3380CC4-5D6E-409C-BE32-E72D297353CC}">
              <c16:uniqueId val="{00000002-B5DC-46FF-B7C2-F190A751AABC}"/>
            </c:ext>
          </c:extLst>
        </c:ser>
        <c:dLbls>
          <c:showLegendKey val="0"/>
          <c:showVal val="0"/>
          <c:showCatName val="0"/>
          <c:showSerName val="0"/>
          <c:showPercent val="0"/>
          <c:showBubbleSize val="0"/>
        </c:dLbls>
        <c:gapWidth val="30"/>
        <c:axId val="325864832"/>
        <c:axId val="325887104"/>
      </c:barChart>
      <c:catAx>
        <c:axId val="325864832"/>
        <c:scaling>
          <c:orientation val="maxMin"/>
        </c:scaling>
        <c:delete val="1"/>
        <c:axPos val="l"/>
        <c:majorTickMark val="out"/>
        <c:minorTickMark val="none"/>
        <c:tickLblPos val="nextTo"/>
        <c:crossAx val="325887104"/>
        <c:crosses val="autoZero"/>
        <c:auto val="1"/>
        <c:lblAlgn val="ctr"/>
        <c:lblOffset val="100"/>
        <c:noMultiLvlLbl val="0"/>
      </c:catAx>
      <c:valAx>
        <c:axId val="325887104"/>
        <c:scaling>
          <c:orientation val="minMax"/>
          <c:max val="1"/>
        </c:scaling>
        <c:delete val="0"/>
        <c:axPos val="t"/>
        <c:numFmt formatCode="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25864832"/>
        <c:crosses val="autoZero"/>
        <c:crossBetween val="between"/>
        <c:majorUnit val="0.1"/>
        <c:minorUnit val="0.02"/>
      </c:valAx>
      <c:spPr>
        <a:gradFill rotWithShape="0">
          <a:gsLst>
            <a:gs pos="70000">
              <a:srgbClr val="FFFF00"/>
            </a:gs>
            <a:gs pos="0">
              <a:srgbClr val="FF0000"/>
            </a:gs>
            <a:gs pos="100000">
              <a:srgbClr val="00FF00"/>
            </a:gs>
          </a:gsLst>
          <a:lin ang="0" scaled="1"/>
        </a:gra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c:pageMargins b="0.75" l="0.25" r="0.25" t="0.75" header="0.3" footer="0.3"/>
    <c:pageSetup paperSize="9"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editAs="oneCell">
    <xdr:from>
      <xdr:col>5</xdr:col>
      <xdr:colOff>469900</xdr:colOff>
      <xdr:row>33</xdr:row>
      <xdr:rowOff>38100</xdr:rowOff>
    </xdr:from>
    <xdr:to>
      <xdr:col>7</xdr:col>
      <xdr:colOff>381000</xdr:colOff>
      <xdr:row>34</xdr:row>
      <xdr:rowOff>172720</xdr:rowOff>
    </xdr:to>
    <xdr:pic>
      <xdr:nvPicPr>
        <xdr:cNvPr id="5" name="Picture 4">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1"/>
        <a:stretch>
          <a:fillRect/>
        </a:stretch>
      </xdr:blipFill>
      <xdr:spPr>
        <a:xfrm>
          <a:off x="7175500" y="11112500"/>
          <a:ext cx="1587500" cy="330200"/>
        </a:xfrm>
        <a:prstGeom prst="rect">
          <a:avLst/>
        </a:prstGeom>
      </xdr:spPr>
    </xdr:pic>
    <xdr:clientData/>
  </xdr:twoCellAnchor>
  <xdr:twoCellAnchor editAs="oneCell">
    <xdr:from>
      <xdr:col>1</xdr:col>
      <xdr:colOff>222250</xdr:colOff>
      <xdr:row>31</xdr:row>
      <xdr:rowOff>82550</xdr:rowOff>
    </xdr:from>
    <xdr:to>
      <xdr:col>3</xdr:col>
      <xdr:colOff>98320</xdr:colOff>
      <xdr:row>35</xdr:row>
      <xdr:rowOff>53467</xdr:rowOff>
    </xdr:to>
    <xdr:pic>
      <xdr:nvPicPr>
        <xdr:cNvPr id="6" name="Picture 5">
          <a:extLst>
            <a:ext uri="{FF2B5EF4-FFF2-40B4-BE49-F238E27FC236}">
              <a16:creationId xmlns:a16="http://schemas.microsoft.com/office/drawing/2014/main" xmlns="" id="{00000000-0008-0000-0000-000006000000}"/>
            </a:ext>
          </a:extLst>
        </xdr:cNvPr>
        <xdr:cNvPicPr>
          <a:picLocks noChangeAspect="1"/>
        </xdr:cNvPicPr>
      </xdr:nvPicPr>
      <xdr:blipFill>
        <a:blip xmlns:r="http://schemas.openxmlformats.org/officeDocument/2006/relationships" r:embed="rId2"/>
        <a:stretch>
          <a:fillRect/>
        </a:stretch>
      </xdr:blipFill>
      <xdr:spPr>
        <a:xfrm>
          <a:off x="1060450" y="7807325"/>
          <a:ext cx="1038120" cy="7614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38101</xdr:rowOff>
    </xdr:from>
    <xdr:to>
      <xdr:col>6</xdr:col>
      <xdr:colOff>12700</xdr:colOff>
      <xdr:row>39</xdr:row>
      <xdr:rowOff>142875</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57150" y="38101"/>
          <a:ext cx="7575550" cy="79057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solidFill>
                <a:schemeClr val="accent1"/>
              </a:solidFill>
            </a:rPr>
            <a:t>INTRODUCTION - ENGLISH</a:t>
          </a:r>
        </a:p>
        <a:p>
          <a:endParaRPr lang="en-US" sz="1100"/>
        </a:p>
        <a:p>
          <a:r>
            <a:rPr lang="en-US" sz="1100"/>
            <a:t>The Global Health Security Agenda (GHSA) is an effort by nations and international organizations to accelerate progress toward a world safe and secure from infectious disease threats. Antimicrobial Resistance (AR) is one of the 11 GHSA action packages. The AMR action package focuses on strengthening laboratory capacity to detect AMR and implementation of AMR surveillance to report and follow resistance trends. </a:t>
          </a:r>
        </a:p>
        <a:p>
          <a:endParaRPr lang="en-US" sz="1100"/>
        </a:p>
        <a:p>
          <a:r>
            <a:rPr lang="en-US" sz="1100">
              <a:solidFill>
                <a:schemeClr val="dk1"/>
              </a:solidFill>
              <a:effectLst/>
              <a:latin typeface="+mn-lt"/>
              <a:ea typeface="+mn-ea"/>
              <a:cs typeface="+mn-cs"/>
            </a:rPr>
            <a:t>Use of this tool can provide a baseline assessment of the technical capacity of clinical laboratories being considered for inclusion in the national AMR surveillance network in a country. The purpose of the tool is to assess technical proficiency in the microbiologic techniques required for AMR detection and the specific quality control and quality assurance practices that support those techniques. Assessors can then help develop action plans toward improvement. The tool is primarily technical in nature and is not designed to provide a robust assessment of a laboratory’s Quality Management Systems (QMS), as there are already other non-technical lab assessment tools specifically designed to assess QMS. </a:t>
          </a:r>
        </a:p>
        <a:p>
          <a:endParaRPr lang="en-US" sz="1100"/>
        </a:p>
        <a:p>
          <a:r>
            <a:rPr lang="en-US" sz="1100"/>
            <a:t>This tool is built around the priority body sites and pathogens identified by the World Health Organization (WHO) Global Antimicrobial Resistance Surveillance System (GLASS) initiative. </a:t>
          </a:r>
          <a:r>
            <a:rPr lang="en-US" sz="1100">
              <a:solidFill>
                <a:sysClr val="windowText" lastClr="000000"/>
              </a:solidFill>
            </a:rPr>
            <a:t>These are:  </a:t>
          </a:r>
          <a:endParaRPr lang="en-US" sz="1100"/>
        </a:p>
        <a:p>
          <a:pPr lvl="1"/>
          <a:r>
            <a:rPr lang="en-US" sz="1100"/>
            <a:t>•	</a:t>
          </a:r>
          <a:r>
            <a:rPr lang="en-US" sz="1100" i="1"/>
            <a:t>Staphylococcus aureus 	</a:t>
          </a:r>
          <a:r>
            <a:rPr lang="en-US" sz="1100" i="0">
              <a:solidFill>
                <a:sysClr val="windowText" lastClr="000000"/>
              </a:solidFill>
            </a:rPr>
            <a:t>Blood</a:t>
          </a:r>
          <a:endParaRPr lang="en-US" sz="1100" i="1">
            <a:solidFill>
              <a:sysClr val="windowText" lastClr="000000"/>
            </a:solidFill>
          </a:endParaRPr>
        </a:p>
        <a:p>
          <a:pPr lvl="1"/>
          <a:r>
            <a:rPr lang="en-US" sz="1100">
              <a:solidFill>
                <a:sysClr val="windowText" lastClr="000000"/>
              </a:solidFill>
            </a:rPr>
            <a:t>•	</a:t>
          </a:r>
          <a:r>
            <a:rPr lang="en-US" sz="1100" i="1">
              <a:solidFill>
                <a:sysClr val="windowText" lastClr="000000"/>
              </a:solidFill>
            </a:rPr>
            <a:t>Streptococcus pneumoniae	</a:t>
          </a:r>
          <a:r>
            <a:rPr lang="en-US" sz="1100" i="0">
              <a:solidFill>
                <a:sysClr val="windowText" lastClr="000000"/>
              </a:solidFill>
            </a:rPr>
            <a:t>Blood</a:t>
          </a:r>
          <a:endParaRPr lang="en-US" sz="1100" i="1">
            <a:solidFill>
              <a:sysClr val="windowText" lastClr="000000"/>
            </a:solidFill>
          </a:endParaRPr>
        </a:p>
        <a:p>
          <a:pPr lvl="1"/>
          <a:r>
            <a:rPr lang="en-US" sz="1100" i="1">
              <a:solidFill>
                <a:sysClr val="windowText" lastClr="000000"/>
              </a:solidFill>
            </a:rPr>
            <a:t>•	Escherichia coli 		</a:t>
          </a:r>
          <a:r>
            <a:rPr lang="en-US" sz="1100" i="0">
              <a:solidFill>
                <a:sysClr val="windowText" lastClr="000000"/>
              </a:solidFill>
            </a:rPr>
            <a:t>Blood</a:t>
          </a:r>
          <a:r>
            <a:rPr lang="en-US" sz="1100" i="0" baseline="0">
              <a:solidFill>
                <a:sysClr val="windowText" lastClr="000000"/>
              </a:solidFill>
            </a:rPr>
            <a:t> &amp; Urine</a:t>
          </a:r>
          <a:endParaRPr lang="en-US" sz="1100" i="1">
            <a:solidFill>
              <a:sysClr val="windowText" lastClr="000000"/>
            </a:solidFill>
          </a:endParaRPr>
        </a:p>
        <a:p>
          <a:pPr lvl="1"/>
          <a:r>
            <a:rPr lang="en-US" sz="1100" i="1">
              <a:solidFill>
                <a:sysClr val="windowText" lastClr="000000"/>
              </a:solidFill>
            </a:rPr>
            <a:t>•	Klebsiella pneumoniae 	</a:t>
          </a:r>
          <a:r>
            <a:rPr lang="en-US" sz="1100" i="0">
              <a:solidFill>
                <a:sysClr val="windowText" lastClr="000000"/>
              </a:solidFill>
            </a:rPr>
            <a:t>Blood</a:t>
          </a:r>
          <a:r>
            <a:rPr lang="en-US" sz="1100" i="0" baseline="0">
              <a:solidFill>
                <a:sysClr val="windowText" lastClr="000000"/>
              </a:solidFill>
            </a:rPr>
            <a:t> &amp; Urine</a:t>
          </a:r>
          <a:endParaRPr lang="en-US" sz="1100" i="1">
            <a:solidFill>
              <a:sysClr val="windowText" lastClr="000000"/>
            </a:solidFill>
          </a:endParaRPr>
        </a:p>
        <a:p>
          <a:pPr lvl="1"/>
          <a:r>
            <a:rPr lang="en-US" sz="1100" i="1">
              <a:solidFill>
                <a:sysClr val="windowText" lastClr="000000"/>
              </a:solidFill>
            </a:rPr>
            <a:t>•	Salmonella species	</a:t>
          </a:r>
          <a:r>
            <a:rPr lang="en-US" sz="1100" i="0">
              <a:solidFill>
                <a:sysClr val="windowText" lastClr="000000"/>
              </a:solidFill>
            </a:rPr>
            <a:t>Stool/Faeces</a:t>
          </a:r>
          <a:endParaRPr lang="en-US" sz="1100" i="1">
            <a:solidFill>
              <a:sysClr val="windowText" lastClr="000000"/>
            </a:solidFill>
          </a:endParaRPr>
        </a:p>
        <a:p>
          <a:pPr lvl="1"/>
          <a:r>
            <a:rPr lang="en-US" sz="1100" i="1">
              <a:solidFill>
                <a:sysClr val="windowText" lastClr="000000"/>
              </a:solidFill>
            </a:rPr>
            <a:t>•	Shigella species 		</a:t>
          </a:r>
          <a:r>
            <a:rPr lang="en-US" sz="1100" i="0">
              <a:solidFill>
                <a:sysClr val="windowText" lastClr="000000"/>
              </a:solidFill>
            </a:rPr>
            <a:t>Stool/Faeces</a:t>
          </a:r>
          <a:endParaRPr lang="en-US" sz="1100" i="1">
            <a:solidFill>
              <a:sysClr val="windowText" lastClr="000000"/>
            </a:solidFill>
          </a:endParaRPr>
        </a:p>
        <a:p>
          <a:pPr lvl="1"/>
          <a:r>
            <a:rPr lang="en-US" sz="1100" i="1">
              <a:solidFill>
                <a:sysClr val="windowText" lastClr="000000"/>
              </a:solidFill>
            </a:rPr>
            <a:t>•	Acinetobacter baumannii*	</a:t>
          </a:r>
          <a:r>
            <a:rPr lang="en-US" sz="1100" i="0">
              <a:solidFill>
                <a:sysClr val="windowText" lastClr="000000"/>
              </a:solidFill>
            </a:rPr>
            <a:t>Blood</a:t>
          </a:r>
          <a:endParaRPr lang="en-US" sz="1100" i="1">
            <a:solidFill>
              <a:sysClr val="windowText" lastClr="000000"/>
            </a:solidFill>
          </a:endParaRPr>
        </a:p>
        <a:p>
          <a:pPr lvl="1"/>
          <a:r>
            <a:rPr lang="en-US" sz="1100" i="1">
              <a:solidFill>
                <a:sysClr val="windowText" lastClr="000000"/>
              </a:solidFill>
            </a:rPr>
            <a:t>•	Neisseria gonorrhoeae**	</a:t>
          </a:r>
          <a:r>
            <a:rPr lang="en-US" sz="1100" i="0">
              <a:solidFill>
                <a:sysClr val="windowText" lastClr="000000"/>
              </a:solidFill>
            </a:rPr>
            <a:t>Urethral</a:t>
          </a:r>
          <a:r>
            <a:rPr lang="en-US" sz="1100" i="0" baseline="0">
              <a:solidFill>
                <a:sysClr val="windowText" lastClr="000000"/>
              </a:solidFill>
            </a:rPr>
            <a:t> &amp; cervical swabs</a:t>
          </a:r>
          <a:endParaRPr lang="en-US" sz="1100" i="1">
            <a:solidFill>
              <a:sysClr val="windowText" lastClr="000000"/>
            </a:solidFill>
          </a:endParaRPr>
        </a:p>
        <a:p>
          <a:endParaRPr lang="en-US" sz="1100">
            <a:solidFill>
              <a:srgbClr val="FF0000"/>
            </a:solidFill>
          </a:endParaRPr>
        </a:p>
        <a:p>
          <a:r>
            <a:rPr lang="en-US" sz="1100"/>
            <a:t>A country may select other priority body sites and pathogens (including other bacteria, fungi or viruses) for inclusion in national AR surveillance plans pursuant to national priorities. However, this tool is designed to assess bacteriology laboratories only, and focuses only on the priority pathogens listed above. It is not meant to assess AR capacity of virology, mycology, mycobacteriology or parasitology laboratories. </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LAARC was designed to assess hospital-based laboratories receiving</a:t>
          </a:r>
          <a:r>
            <a:rPr lang="en-US" sz="1100" baseline="0">
              <a:solidFill>
                <a:schemeClr val="dk1"/>
              </a:solidFill>
              <a:effectLst/>
              <a:latin typeface="+mn-lt"/>
              <a:ea typeface="+mn-ea"/>
              <a:cs typeface="+mn-cs"/>
            </a:rPr>
            <a:t> clinical specimens</a:t>
          </a:r>
          <a:r>
            <a:rPr lang="en-US" sz="1100">
              <a:solidFill>
                <a:schemeClr val="dk1"/>
              </a:solidFill>
              <a:effectLst/>
              <a:latin typeface="+mn-lt"/>
              <a:ea typeface="+mn-ea"/>
              <a:cs typeface="+mn-cs"/>
            </a:rPr>
            <a:t>, not national reference or public health labs, which primarily receive clinical </a:t>
          </a:r>
          <a:r>
            <a:rPr lang="en-US" sz="1100" i="1">
              <a:solidFill>
                <a:schemeClr val="dk1"/>
              </a:solidFill>
              <a:effectLst/>
              <a:latin typeface="+mn-lt"/>
              <a:ea typeface="+mn-ea"/>
              <a:cs typeface="+mn-cs"/>
            </a:rPr>
            <a:t>isolates</a:t>
          </a:r>
          <a:r>
            <a:rPr lang="en-US" sz="1100">
              <a:solidFill>
                <a:schemeClr val="dk1"/>
              </a:solidFill>
              <a:effectLst/>
              <a:latin typeface="+mn-lt"/>
              <a:ea typeface="+mn-ea"/>
              <a:cs typeface="+mn-cs"/>
            </a:rPr>
            <a:t>. The technical content is applicable to all bacteriology</a:t>
          </a:r>
          <a:r>
            <a:rPr lang="en-US" sz="1100" baseline="0">
              <a:solidFill>
                <a:schemeClr val="dk1"/>
              </a:solidFill>
              <a:effectLst/>
              <a:latin typeface="+mn-lt"/>
              <a:ea typeface="+mn-ea"/>
              <a:cs typeface="+mn-cs"/>
            </a:rPr>
            <a:t> labs</a:t>
          </a:r>
          <a:r>
            <a:rPr lang="en-US" sz="1100">
              <a:solidFill>
                <a:schemeClr val="dk1"/>
              </a:solidFill>
              <a:effectLst/>
              <a:latin typeface="+mn-lt"/>
              <a:ea typeface="+mn-ea"/>
              <a:cs typeface="+mn-cs"/>
            </a:rPr>
            <a:t>, but key gaps in assessing NRL capacity include</a:t>
          </a:r>
          <a:r>
            <a:rPr lang="en-US" sz="1100" baseline="0">
              <a:solidFill>
                <a:schemeClr val="dk1"/>
              </a:solidFill>
              <a:effectLst/>
              <a:latin typeface="+mn-lt"/>
              <a:ea typeface="+mn-ea"/>
              <a:cs typeface="+mn-cs"/>
            </a:rPr>
            <a:t> the lack of </a:t>
          </a:r>
          <a:r>
            <a:rPr lang="en-US" sz="1100">
              <a:solidFill>
                <a:schemeClr val="dk1"/>
              </a:solidFill>
              <a:effectLst/>
              <a:latin typeface="+mn-lt"/>
              <a:ea typeface="+mn-ea"/>
              <a:cs typeface="+mn-cs"/>
            </a:rPr>
            <a:t>questions about molecular testing, funding and budget, the non-laboratory personnel required to administer an AMR surveillance program and much more.</a:t>
          </a:r>
        </a:p>
        <a:p>
          <a:endParaRPr lang="en-US" sz="1100"/>
        </a:p>
        <a:p>
          <a:r>
            <a:rPr lang="en-US" sz="1100"/>
            <a:t>We adapted the WHO Antimicrobial Resistance Surveillance Questionnaire for Assessment of National Networks to develop this assessment tool. Technical experts on laboratory and AMR surveillance at Centers for Disease Control and Prevention (CDC), the American Public Health Laboratories, and American Society for Microbiology were involved in the drafting and review of this document. </a:t>
          </a:r>
        </a:p>
        <a:p>
          <a:endParaRPr lang="en-US" sz="1100"/>
        </a:p>
        <a:p>
          <a:r>
            <a:rPr lang="en-US" sz="1000"/>
            <a:t>*Most labs are unable to definitively differentiate </a:t>
          </a:r>
          <a:r>
            <a:rPr lang="en-US" sz="1000" i="1"/>
            <a:t>Acinetobacter calcoaceticus </a:t>
          </a:r>
          <a:r>
            <a:rPr lang="en-US" sz="1000"/>
            <a:t>from </a:t>
          </a:r>
          <a:r>
            <a:rPr lang="en-US" sz="1000" i="1"/>
            <a:t>A. baumannii, </a:t>
          </a:r>
          <a:r>
            <a:rPr lang="en-US" sz="1000"/>
            <a:t>so in practice this refers to </a:t>
          </a:r>
          <a:r>
            <a:rPr lang="en-US" sz="1000" i="1"/>
            <a:t>Acinetobacter calcoaceticus-baumanni</a:t>
          </a:r>
          <a:r>
            <a:rPr lang="en-US" sz="1000"/>
            <a:t> complex</a:t>
          </a:r>
        </a:p>
        <a:p>
          <a:r>
            <a:rPr lang="en-US" sz="1000"/>
            <a:t>** </a:t>
          </a:r>
          <a:r>
            <a:rPr lang="en-US" sz="1000" i="1"/>
            <a:t>N.gonorrhoeae </a:t>
          </a:r>
          <a:r>
            <a:rPr lang="en-US" sz="1000"/>
            <a:t>was excluded from this tool due to the complexities involved with routine culture and recovery, identification and AST, and the existence of other surveillance networks and STD clinics dedicated exclusively to this pathogen.</a:t>
          </a:r>
          <a:endParaRPr lang="en-US" sz="1100"/>
        </a:p>
        <a:p>
          <a:r>
            <a:rPr lang="en-US" sz="1100"/>
            <a:t> </a:t>
          </a:r>
        </a:p>
        <a:p>
          <a:endParaRPr lang="en-US" sz="1100"/>
        </a:p>
        <a:p>
          <a:endParaRPr lang="en-US" sz="1100"/>
        </a:p>
      </xdr:txBody>
    </xdr:sp>
    <xdr:clientData/>
  </xdr:twoCellAnchor>
  <xdr:twoCellAnchor>
    <xdr:from>
      <xdr:col>0</xdr:col>
      <xdr:colOff>50800</xdr:colOff>
      <xdr:row>40</xdr:row>
      <xdr:rowOff>114300</xdr:rowOff>
    </xdr:from>
    <xdr:to>
      <xdr:col>6</xdr:col>
      <xdr:colOff>50800</xdr:colOff>
      <xdr:row>84</xdr:row>
      <xdr:rowOff>127000</xdr:rowOff>
    </xdr:to>
    <xdr:sp macro="" textlink="">
      <xdr:nvSpPr>
        <xdr:cNvPr id="6" name="TextBox 5">
          <a:extLst>
            <a:ext uri="{FF2B5EF4-FFF2-40B4-BE49-F238E27FC236}">
              <a16:creationId xmlns:a16="http://schemas.microsoft.com/office/drawing/2014/main" xmlns="" id="{00000000-0008-0000-0100-000006000000}"/>
            </a:ext>
          </a:extLst>
        </xdr:cNvPr>
        <xdr:cNvSpPr txBox="1"/>
      </xdr:nvSpPr>
      <xdr:spPr>
        <a:xfrm>
          <a:off x="50800" y="9258300"/>
          <a:ext cx="7620000" cy="8953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solidFill>
                <a:schemeClr val="accent1"/>
              </a:solidFill>
            </a:rPr>
            <a:t>INTRODUCTION - FRANÇAIS</a:t>
          </a:r>
        </a:p>
        <a:p>
          <a:endParaRPr lang="en-US" sz="1100"/>
        </a:p>
        <a:p>
          <a:r>
            <a:rPr lang="fr-FR"/>
            <a:t>Le programme de sécurité sanitaire mondiale (GHSA) est un effort des nations et des organisations internationales visant à accélérer les progrès vers un monde sûr et protégé des menaces de maladies infectieuses. La résistance aux antimicrobiens (RAM) est l’un des onze programmes d’action du GHSA. La</a:t>
          </a:r>
          <a:r>
            <a:rPr lang="fr-FR" baseline="0"/>
            <a:t> série d'actions concernant la </a:t>
          </a:r>
          <a:r>
            <a:rPr lang="fr-FR"/>
            <a:t>RAM est axée sur le renforcement des capacités des laboratoires en matière de détection de la RAM et de la mise en œuvre de la surveillance de la RAM afin de</a:t>
          </a:r>
          <a:r>
            <a:rPr lang="fr-FR" baseline="0"/>
            <a:t> rapporter</a:t>
          </a:r>
          <a:r>
            <a:rPr lang="fr-FR"/>
            <a:t> et de suivre les tendances en matière de résistance.</a:t>
          </a:r>
          <a:br>
            <a:rPr lang="fr-FR"/>
          </a:br>
          <a:r>
            <a:rPr lang="fr-FR"/>
            <a:t/>
          </a:r>
          <a:br>
            <a:rPr lang="fr-FR"/>
          </a:br>
          <a:r>
            <a:rPr lang="fr-FR"/>
            <a:t>L'utilisation de cet</a:t>
          </a:r>
          <a:r>
            <a:rPr lang="fr-FR" baseline="0"/>
            <a:t> </a:t>
          </a:r>
          <a:r>
            <a:rPr lang="fr-FR"/>
            <a:t>outil peut fournir une première évaluation de la capacité technique des laboratoires cliniques dont l'inclusion dans le réseau de surveillance national de la résistance aux antimicrobiens est envisagée dans un pays. L’outil a pour objectif d’évaluer la maîtrise technique des techniques microbiologiques requises pour la détection de la RAM ainsi que les pratiques spécifiques de contrôle de la qualité et d’assurance de la qualité utilisées pour ces techniques. Les évaluateurs peuvent ensuite aider à élaborer des plans d’action pour l’amélioration. Cet outil est avant tout de nature technique et n’est donc pas conçu pour fournir une évaluation solide du système de gestion de la qualité générale</a:t>
          </a:r>
          <a:r>
            <a:rPr lang="fr-FR" baseline="0"/>
            <a:t> </a:t>
          </a:r>
          <a:r>
            <a:rPr lang="fr-FR"/>
            <a:t>d’un laboratoire.</a:t>
          </a:r>
          <a:r>
            <a:rPr lang="fr-FR" baseline="0"/>
            <a:t> En effet,</a:t>
          </a:r>
          <a:r>
            <a:rPr lang="fr-FR"/>
            <a:t> il existe déjà d’autres outils d’évaluation de laboratoire </a:t>
          </a:r>
          <a:r>
            <a:rPr lang="fr-FR" sz="1100">
              <a:solidFill>
                <a:schemeClr val="dk1"/>
              </a:solidFill>
              <a:effectLst/>
              <a:latin typeface="+mn-lt"/>
              <a:ea typeface="+mn-ea"/>
              <a:cs typeface="+mn-cs"/>
            </a:rPr>
            <a:t>non techniques </a:t>
          </a:r>
          <a:r>
            <a:rPr lang="fr-FR"/>
            <a:t>spécialement conçus pour évaluer cet aspect en particulier.</a:t>
          </a:r>
          <a:br>
            <a:rPr lang="fr-FR"/>
          </a:br>
          <a:r>
            <a:rPr lang="fr-FR"/>
            <a:t/>
          </a:r>
          <a:br>
            <a:rPr lang="fr-FR"/>
          </a:br>
          <a:r>
            <a:rPr lang="fr-FR"/>
            <a:t>Le</a:t>
          </a:r>
          <a:r>
            <a:rPr lang="fr-FR" baseline="0"/>
            <a:t> présent </a:t>
          </a:r>
          <a:r>
            <a:rPr lang="fr-FR"/>
            <a:t>outil est construit autour des parties du corps prioritaires et des agents pathogènes  identifiés par l’initiative GLASS (Système mondial de surveillance de la résistance aux antimicrobiens) de l’Organisation mondiale de la santé (OMS). La liste de l'OMS des agents pathogènes préoccupants liés à la RAM comprend:</a:t>
          </a:r>
          <a:br>
            <a:rPr lang="fr-FR"/>
          </a:br>
          <a:r>
            <a:rPr lang="fr-FR"/>
            <a:t/>
          </a:r>
          <a:br>
            <a:rPr lang="fr-FR"/>
          </a:br>
          <a:r>
            <a:rPr lang="fr-FR"/>
            <a:t>• Staphylococcus aureus</a:t>
          </a:r>
          <a:br>
            <a:rPr lang="fr-FR"/>
          </a:br>
          <a:r>
            <a:rPr lang="fr-FR"/>
            <a:t>• Streptococcus pneumoniae</a:t>
          </a:r>
          <a:br>
            <a:rPr lang="fr-FR"/>
          </a:br>
          <a:r>
            <a:rPr lang="fr-FR"/>
            <a:t>• Escherichia coli</a:t>
          </a:r>
          <a:br>
            <a:rPr lang="fr-FR"/>
          </a:br>
          <a:r>
            <a:rPr lang="fr-FR"/>
            <a:t>• Klebsiella pneumoniae</a:t>
          </a:r>
          <a:br>
            <a:rPr lang="fr-FR"/>
          </a:br>
          <a:r>
            <a:rPr lang="fr-FR" sz="1100">
              <a:solidFill>
                <a:schemeClr val="dk1"/>
              </a:solidFill>
              <a:effectLst/>
              <a:latin typeface="+mn-lt"/>
              <a:ea typeface="+mn-ea"/>
              <a:cs typeface="+mn-cs"/>
            </a:rPr>
            <a:t>• </a:t>
          </a:r>
          <a:r>
            <a:rPr lang="en-US" sz="1100" i="0">
              <a:solidFill>
                <a:schemeClr val="dk1"/>
              </a:solidFill>
              <a:effectLst/>
              <a:latin typeface="+mn-lt"/>
              <a:ea typeface="+mn-ea"/>
              <a:cs typeface="+mn-cs"/>
            </a:rPr>
            <a:t>Salmonella species</a:t>
          </a:r>
          <a:endParaRPr lang="en-US" i="0">
            <a:effectLst/>
          </a:endParaRPr>
        </a:p>
        <a:p>
          <a:r>
            <a:rPr lang="en-US" sz="1100" i="0">
              <a:solidFill>
                <a:schemeClr val="dk1"/>
              </a:solidFill>
              <a:effectLst/>
              <a:latin typeface="+mn-lt"/>
              <a:ea typeface="+mn-ea"/>
              <a:cs typeface="+mn-cs"/>
            </a:rPr>
            <a:t>• Shigella species </a:t>
          </a:r>
          <a:endParaRPr lang="en-US" i="0">
            <a:effectLst/>
          </a:endParaRPr>
        </a:p>
        <a:p>
          <a:r>
            <a:rPr lang="fr-FR"/>
            <a:t>• Acinetobacter baumannii*</a:t>
          </a:r>
          <a:br>
            <a:rPr lang="fr-FR"/>
          </a:br>
          <a:r>
            <a:rPr lang="fr-FR"/>
            <a:t>• Neisseria gonorrhoeae**</a:t>
          </a:r>
          <a:br>
            <a:rPr lang="fr-FR"/>
          </a:br>
          <a:r>
            <a:rPr lang="fr-FR"/>
            <a:t/>
          </a:r>
          <a:br>
            <a:rPr lang="fr-FR"/>
          </a:br>
          <a:r>
            <a:rPr lang="fr-FR"/>
            <a:t>Un pays a</a:t>
          </a:r>
          <a:r>
            <a:rPr lang="fr-FR" baseline="0"/>
            <a:t> la possibilité de</a:t>
          </a:r>
          <a:r>
            <a:rPr lang="fr-FR"/>
            <a:t> sélectionner d'autres parties du corps prioritaires ainsi</a:t>
          </a:r>
          <a:r>
            <a:rPr lang="fr-FR" baseline="0"/>
            <a:t> que d'autres</a:t>
          </a:r>
          <a:r>
            <a:rPr lang="fr-FR"/>
            <a:t> agents pathogènes (y compris d'autres bactéries, champignons ou virus) à inclure dans les plans de surveillance nationaux des effets indésirables selon les priorités nationales. Cependant, cet outil est conçu pour évaluer uniquement les laboratoires de bactériologie et se concentre uniquement sur les agents pathogènes prioritaires répertoriés ci-dessus. Il n'est pas destiné à évaluer la capacité des laboratoires de virologie, mycologie, mycobactériologie ou parasitologie.</a:t>
          </a:r>
          <a:br>
            <a:rPr lang="fr-FR"/>
          </a:br>
          <a:r>
            <a:rPr lang="fr-FR"/>
            <a:t/>
          </a:r>
          <a:br>
            <a:rPr lang="fr-FR"/>
          </a:br>
          <a:r>
            <a:rPr lang="fr-FR"/>
            <a:t>Le </a:t>
          </a:r>
          <a:r>
            <a:rPr lang="fr-FR">
              <a:solidFill>
                <a:srgbClr val="FF0000"/>
              </a:solidFill>
            </a:rPr>
            <a:t>ELRA</a:t>
          </a:r>
          <a:r>
            <a:rPr lang="fr-FR"/>
            <a:t> a été conçu pour évaluer les laboratoires hospitaliers recevant des échantillons cliniques, et non des laboratoires nationaux de référence ou de santé publique, qui reçoivent principalement des </a:t>
          </a:r>
          <a:r>
            <a:rPr lang="fr-FR" i="1"/>
            <a:t>isolats</a:t>
          </a:r>
          <a:r>
            <a:rPr lang="fr-FR"/>
            <a:t> cliniques. Le contenu technique est applicable à tous les laboratoires de bactériologie, mais les principales lacunes dans l’évaluation de la capacité d'un LNR sont en autre l'absence</a:t>
          </a:r>
          <a:r>
            <a:rPr lang="fr-FR" baseline="0"/>
            <a:t> </a:t>
          </a:r>
          <a:r>
            <a:rPr lang="fr-FR"/>
            <a:t>de questions sur les tests moléculaires, le financement et le budget, le personnel autre que celui du laboratoire nécessaire pour administrer un programme de surveillance de la RAM, et bien plus encore.</a:t>
          </a:r>
          <a:br>
            <a:rPr lang="fr-FR"/>
          </a:br>
          <a:r>
            <a:rPr lang="fr-FR"/>
            <a:t/>
          </a:r>
          <a:br>
            <a:rPr lang="fr-FR"/>
          </a:br>
          <a:r>
            <a:rPr lang="fr-FR" sz="1100">
              <a:solidFill>
                <a:schemeClr val="dk1"/>
              </a:solidFill>
              <a:effectLst/>
              <a:latin typeface="+mn-lt"/>
              <a:ea typeface="+mn-ea"/>
              <a:cs typeface="+mn-cs"/>
            </a:rPr>
            <a:t>Pour</a:t>
          </a:r>
          <a:r>
            <a:rPr lang="fr-FR" sz="1100" baseline="0">
              <a:solidFill>
                <a:schemeClr val="dk1"/>
              </a:solidFill>
              <a:effectLst/>
              <a:latin typeface="+mn-lt"/>
              <a:ea typeface="+mn-ea"/>
              <a:cs typeface="+mn-cs"/>
            </a:rPr>
            <a:t> </a:t>
          </a:r>
          <a:r>
            <a:rPr lang="fr-FR" sz="1100">
              <a:solidFill>
                <a:schemeClr val="dk1"/>
              </a:solidFill>
              <a:effectLst/>
              <a:latin typeface="+mn-lt"/>
              <a:ea typeface="+mn-ea"/>
              <a:cs typeface="+mn-cs"/>
            </a:rPr>
            <a:t>développer cet outil d'évaluation n</a:t>
          </a:r>
          <a:r>
            <a:rPr lang="fr-FR"/>
            <a:t>ous avons adapté le questionnaire de l'OMS sur la  surveillance de la résistance aux antimicrobiens pour l'évaluation des réseaux nationaux. Des experts techniques en surveillance de laboratoire et en RAM du</a:t>
          </a:r>
          <a:r>
            <a:rPr lang="fr-FR" baseline="0"/>
            <a:t> Centre de prévention et de contrôle de maladies (</a:t>
          </a:r>
          <a:r>
            <a:rPr lang="en-US" sz="1100">
              <a:solidFill>
                <a:schemeClr val="dk1"/>
              </a:solidFill>
              <a:effectLst/>
              <a:latin typeface="+mn-lt"/>
              <a:ea typeface="+mn-ea"/>
              <a:cs typeface="+mn-cs"/>
            </a:rPr>
            <a:t>Centers for Disease Control and Prevention CDC)</a:t>
          </a:r>
          <a:r>
            <a:rPr lang="fr-FR"/>
            <a:t>, des Laboratoires américains de santé publique (</a:t>
          </a:r>
          <a:r>
            <a:rPr lang="en-US" sz="1100">
              <a:solidFill>
                <a:schemeClr val="dk1"/>
              </a:solidFill>
              <a:effectLst/>
              <a:latin typeface="+mn-lt"/>
              <a:ea typeface="+mn-ea"/>
              <a:cs typeface="+mn-cs"/>
            </a:rPr>
            <a:t>American Public Health Laboratories APHL)</a:t>
          </a:r>
          <a:r>
            <a:rPr lang="en-US" sz="1100" baseline="0">
              <a:solidFill>
                <a:schemeClr val="dk1"/>
              </a:solidFill>
              <a:effectLst/>
              <a:latin typeface="+mn-lt"/>
              <a:ea typeface="+mn-ea"/>
              <a:cs typeface="+mn-cs"/>
            </a:rPr>
            <a:t> </a:t>
          </a:r>
          <a:r>
            <a:rPr lang="fr-FR"/>
            <a:t>et de la Société américaine de microbiologie (</a:t>
          </a:r>
          <a:r>
            <a:rPr lang="en-US" sz="1100">
              <a:solidFill>
                <a:schemeClr val="dk1"/>
              </a:solidFill>
              <a:effectLst/>
              <a:latin typeface="+mn-lt"/>
              <a:ea typeface="+mn-ea"/>
              <a:cs typeface="+mn-cs"/>
            </a:rPr>
            <a:t>American Society for Microbiology ASM)</a:t>
          </a:r>
          <a:r>
            <a:rPr lang="fr-FR"/>
            <a:t> ont participé à la rédaction et à la révision de ce document.</a:t>
          </a:r>
          <a:br>
            <a:rPr lang="fr-FR"/>
          </a:br>
          <a:r>
            <a:rPr lang="fr-FR"/>
            <a:t/>
          </a:r>
          <a:br>
            <a:rPr lang="fr-FR"/>
          </a:br>
          <a:r>
            <a:rPr lang="fr-FR" sz="1000"/>
            <a:t>* La plupart des laboratoires ne sont pas en mesure de différencier définitivement Acinetobacter calcoaceticus de A. baumannii. Il s'agit donc en pratique du complexe Acinetobacter calcoaceticus-baumanni</a:t>
          </a:r>
          <a:br>
            <a:rPr lang="fr-FR" sz="1000"/>
          </a:br>
          <a:r>
            <a:rPr lang="fr-FR" sz="1000"/>
            <a:t>** N.gonorrhoeae a été exclu de cet outil en raison des complexités inhérentes à la culture et au rétablissement en routine, à l'identification et au</a:t>
          </a:r>
          <a:r>
            <a:rPr lang="fr-FR" sz="1000" baseline="0"/>
            <a:t> </a:t>
          </a:r>
          <a:r>
            <a:rPr lang="fr-FR" sz="1000"/>
            <a:t>TSA, ainsi qu'à l'existence d'autres réseaux de surveillance et de cliniques de traitement des MST exclusivement consacrés à cet agent pathogène.</a:t>
          </a:r>
          <a:endParaRPr lang="en-US" sz="1100"/>
        </a:p>
        <a:p>
          <a:endParaRPr lang="en-US" sz="1100"/>
        </a:p>
      </xdr:txBody>
    </xdr:sp>
    <xdr:clientData/>
  </xdr:twoCellAnchor>
  <xdr:twoCellAnchor>
    <xdr:from>
      <xdr:col>0</xdr:col>
      <xdr:colOff>0</xdr:colOff>
      <xdr:row>85</xdr:row>
      <xdr:rowOff>0</xdr:rowOff>
    </xdr:from>
    <xdr:to>
      <xdr:col>5</xdr:col>
      <xdr:colOff>825500</xdr:colOff>
      <xdr:row>127</xdr:row>
      <xdr:rowOff>88900</xdr:rowOff>
    </xdr:to>
    <xdr:sp macro="" textlink="">
      <xdr:nvSpPr>
        <xdr:cNvPr id="7" name="TextBox 6">
          <a:extLst>
            <a:ext uri="{FF2B5EF4-FFF2-40B4-BE49-F238E27FC236}">
              <a16:creationId xmlns:a16="http://schemas.microsoft.com/office/drawing/2014/main" xmlns="" id="{00000000-0008-0000-0100-000005000000}"/>
            </a:ext>
          </a:extLst>
        </xdr:cNvPr>
        <xdr:cNvSpPr txBox="1"/>
      </xdr:nvSpPr>
      <xdr:spPr>
        <a:xfrm>
          <a:off x="0" y="18288000"/>
          <a:ext cx="7607300" cy="8623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b="1">
              <a:solidFill>
                <a:srgbClr val="0070C0"/>
              </a:solidFill>
            </a:rPr>
            <a:t>INTRO</a:t>
          </a:r>
          <a:r>
            <a:rPr lang="es-ES" sz="1200" b="1">
              <a:solidFill>
                <a:srgbClr val="0070C0"/>
              </a:solidFill>
            </a:rPr>
            <a:t>DUCCIÓN - ESPAÑOL</a:t>
          </a:r>
          <a:endParaRPr lang="es-ES" sz="1100" b="1">
            <a:solidFill>
              <a:srgbClr val="0070C0"/>
            </a:solidFill>
          </a:endParaRPr>
        </a:p>
        <a:p>
          <a:pPr marL="0" marR="0" lvl="0" indent="0" defTabSz="914400" eaLnBrk="1" fontAlgn="auto" latinLnBrk="0" hangingPunct="1">
            <a:lnSpc>
              <a:spcPct val="100000"/>
            </a:lnSpc>
            <a:spcBef>
              <a:spcPts val="0"/>
            </a:spcBef>
            <a:spcAft>
              <a:spcPts val="0"/>
            </a:spcAft>
            <a:buClrTx/>
            <a:buSzTx/>
            <a:buFontTx/>
            <a:buNone/>
            <a:tabLst/>
            <a:defRPr/>
          </a:pPr>
          <a:r>
            <a:rPr lang="es-ES"/>
            <a:t/>
          </a:r>
          <a:br>
            <a:rPr lang="es-ES"/>
          </a:br>
          <a:r>
            <a:rPr lang="es-ES" sz="1100" b="0">
              <a:solidFill>
                <a:schemeClr val="dk1"/>
              </a:solidFill>
              <a:effectLst/>
              <a:latin typeface="+mn-lt"/>
              <a:ea typeface="+mn-ea"/>
              <a:cs typeface="+mn-cs"/>
            </a:rPr>
            <a:t>La Agenda de Seguridad Sanitaria Mundial (</a:t>
          </a:r>
          <a:r>
            <a:rPr lang="es-ES" sz="1100">
              <a:solidFill>
                <a:schemeClr val="dk1"/>
              </a:solidFill>
              <a:effectLst/>
              <a:latin typeface="+mn-lt"/>
              <a:ea typeface="+mn-ea"/>
              <a:cs typeface="+mn-cs"/>
            </a:rPr>
            <a:t>GHSA por sus siglas en inglés) es un esfuerzo de naciones y organizaciones internacionales para acelerar el progreso hacia un mundo seguro y protegido de amenazas de enfermedades infecciosas. La resistencia a antimicrobianos (RAM) es uno de los 11 paquetes de acción de la GHSA. El paquete de acción de RAM se centra en fortalecer la capacidad del laboratorio para detectar RAM y en la implementación de vigilancia de RAM para informar y realizar un seguimiento de las tendencias de resistencias.</a:t>
          </a:r>
        </a:p>
        <a:p>
          <a:pPr marL="0" marR="0" lvl="0" indent="0" defTabSz="914400" eaLnBrk="1" fontAlgn="auto" latinLnBrk="0" hangingPunct="1">
            <a:lnSpc>
              <a:spcPct val="100000"/>
            </a:lnSpc>
            <a:spcBef>
              <a:spcPts val="0"/>
            </a:spcBef>
            <a:spcAft>
              <a:spcPts val="0"/>
            </a:spcAft>
            <a:buClrTx/>
            <a:buSzTx/>
            <a:buFontTx/>
            <a:buNone/>
            <a:tabLst/>
            <a:defRPr/>
          </a:pPr>
          <a:endParaRPr lang="es-E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Esta herramienta puede usarse para la evaluación basal de la capacidad técnica de aquellos laboratorios clínicos que se estén considerando incluir</a:t>
          </a:r>
          <a:r>
            <a:rPr lang="es-ES" sz="1100" baseline="0">
              <a:solidFill>
                <a:schemeClr val="dk1"/>
              </a:solidFill>
              <a:effectLst/>
              <a:latin typeface="+mn-lt"/>
              <a:ea typeface="+mn-ea"/>
              <a:cs typeface="+mn-cs"/>
            </a:rPr>
            <a:t> </a:t>
          </a:r>
          <a:r>
            <a:rPr lang="es-ES" sz="1100">
              <a:solidFill>
                <a:schemeClr val="dk1"/>
              </a:solidFill>
              <a:effectLst/>
              <a:latin typeface="+mn-lt"/>
              <a:ea typeface="+mn-ea"/>
              <a:cs typeface="+mn-cs"/>
            </a:rPr>
            <a:t>en la red nacional de vigilancia de RAM de un país. El objetivo de la herramienta es evaluar la competencia técnica en las pruebas microbiológicas usadas para la detección de RAM y las prácticas específicas de control de calidad y garantía</a:t>
          </a:r>
          <a:r>
            <a:rPr lang="es-ES" sz="1100" baseline="0">
              <a:solidFill>
                <a:schemeClr val="dk1"/>
              </a:solidFill>
              <a:effectLst/>
              <a:latin typeface="+mn-lt"/>
              <a:ea typeface="+mn-ea"/>
              <a:cs typeface="+mn-cs"/>
            </a:rPr>
            <a:t> </a:t>
          </a:r>
          <a:r>
            <a:rPr lang="es-ES" sz="1100">
              <a:solidFill>
                <a:schemeClr val="dk1"/>
              </a:solidFill>
              <a:effectLst/>
              <a:latin typeface="+mn-lt"/>
              <a:ea typeface="+mn-ea"/>
              <a:cs typeface="+mn-cs"/>
            </a:rPr>
            <a:t>de calidad usadas para esas técnicas. Los evaluadores pueden ayudar a desarrollar planes de acción para la mejora. La herramienta es principalmente de naturaleza técnica y no está diseñada para proporcionar una evaluación profunda de los Sistemas de Gestión de Calidad (SGC) de un laboratorio, ya que ya existen otras herramientas no técnicas de evaluación de laboratorio diseñadas específicamente para evaluar el SGC.</a:t>
          </a: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s-ES"/>
            <a:t/>
          </a:r>
          <a:br>
            <a:rPr lang="es-ES"/>
          </a:br>
          <a:r>
            <a:rPr lang="es-ES" sz="1100">
              <a:solidFill>
                <a:schemeClr val="dk1"/>
              </a:solidFill>
              <a:effectLst/>
              <a:latin typeface="+mn-lt"/>
              <a:ea typeface="+mn-ea"/>
              <a:cs typeface="+mn-cs"/>
            </a:rPr>
            <a:t>Esta herramienta se basa en los sitios prioritarios del cuerpo y los agentes patógenos identificados por el Sistema Mundial de Vigilancia de la Resistencia a los Antimicrobianos</a:t>
          </a:r>
          <a:r>
            <a:rPr lang="es-ES" sz="1100" baseline="0">
              <a:solidFill>
                <a:schemeClr val="dk1"/>
              </a:solidFill>
              <a:effectLst/>
              <a:latin typeface="+mn-lt"/>
              <a:ea typeface="+mn-ea"/>
              <a:cs typeface="+mn-cs"/>
            </a:rPr>
            <a:t> (GLASS)</a:t>
          </a:r>
          <a:r>
            <a:rPr lang="es-ES" sz="1100">
              <a:solidFill>
                <a:schemeClr val="dk1"/>
              </a:solidFill>
              <a:effectLst/>
              <a:latin typeface="+mn-lt"/>
              <a:ea typeface="+mn-ea"/>
              <a:cs typeface="+mn-cs"/>
            </a:rPr>
            <a:t> de la Organización Mundial de la Salud (OMS). La lista de la OMS de los agentes patógenos resistentes a los antimicrobianos de interés incluye:</a:t>
          </a:r>
          <a:r>
            <a:rPr lang="es-ES"/>
            <a:t/>
          </a:r>
          <a:br>
            <a:rPr lang="es-ES"/>
          </a:br>
          <a:r>
            <a:rPr lang="es-ES"/>
            <a:t/>
          </a:r>
          <a:br>
            <a:rPr lang="es-ES"/>
          </a:br>
          <a:r>
            <a:rPr lang="es-ES"/>
            <a:t>• </a:t>
          </a:r>
          <a:r>
            <a:rPr lang="es-ES" i="1"/>
            <a:t>Staphylococcus aureus</a:t>
          </a:r>
          <a:br>
            <a:rPr lang="es-ES" i="1"/>
          </a:br>
          <a:r>
            <a:rPr lang="es-ES" i="1"/>
            <a:t>• </a:t>
          </a:r>
          <a:r>
            <a:rPr lang="en-US" sz="1100" i="1">
              <a:solidFill>
                <a:schemeClr val="dk1"/>
              </a:solidFill>
              <a:effectLst/>
              <a:latin typeface="+mn-lt"/>
              <a:ea typeface="+mn-ea"/>
              <a:cs typeface="+mn-cs"/>
            </a:rPr>
            <a:t>Streptococcus pneumoniae</a:t>
          </a:r>
          <a:r>
            <a:rPr lang="es-ES" i="1"/>
            <a:t/>
          </a:r>
          <a:br>
            <a:rPr lang="es-ES" i="1"/>
          </a:br>
          <a:r>
            <a:rPr lang="es-ES" i="1"/>
            <a:t>• Escherichia coli</a:t>
          </a:r>
          <a:br>
            <a:rPr lang="es-ES" i="1"/>
          </a:br>
          <a:r>
            <a:rPr lang="es-ES" i="1"/>
            <a:t>• Klebsiella pneumoniae</a:t>
          </a:r>
          <a:br>
            <a:rPr lang="es-ES" i="1"/>
          </a:br>
          <a:r>
            <a:rPr lang="es-ES" i="1"/>
            <a:t>• especies de Salmonella</a:t>
          </a:r>
          <a:br>
            <a:rPr lang="es-ES" i="1"/>
          </a:br>
          <a:r>
            <a:rPr lang="es-ES" i="1"/>
            <a:t>• especies de Shigella</a:t>
          </a:r>
          <a:r>
            <a:rPr lang="es-ES"/>
            <a:t/>
          </a:r>
          <a:br>
            <a:rPr lang="es-ES"/>
          </a:br>
          <a:r>
            <a:rPr lang="es-ES"/>
            <a:t>• </a:t>
          </a:r>
          <a:r>
            <a:rPr lang="es-ES" i="1"/>
            <a:t>Acinetobacter baumannii</a:t>
          </a:r>
          <a:r>
            <a:rPr lang="es-ES"/>
            <a:t>*</a:t>
          </a:r>
          <a:br>
            <a:rPr lang="es-ES"/>
          </a:br>
          <a:r>
            <a:rPr lang="es-ES"/>
            <a:t>• </a:t>
          </a:r>
          <a:r>
            <a:rPr lang="es-ES" i="1"/>
            <a:t>Neisseria gonorrhoeae </a:t>
          </a:r>
          <a:r>
            <a:rPr lang="es-ES"/>
            <a:t>**</a:t>
          </a:r>
          <a:br>
            <a:rPr lang="es-ES"/>
          </a:br>
          <a:r>
            <a:rPr lang="es-ES"/>
            <a:t/>
          </a:r>
          <a:br>
            <a:rPr lang="es-ES"/>
          </a:br>
          <a:r>
            <a:rPr lang="es-ES" sz="1100">
              <a:solidFill>
                <a:schemeClr val="dk1"/>
              </a:solidFill>
              <a:effectLst/>
              <a:latin typeface="+mn-lt"/>
              <a:ea typeface="+mn-ea"/>
              <a:cs typeface="+mn-cs"/>
            </a:rPr>
            <a:t>Un país puede seleccionar otros sitios prioritarios del cuerpo y agentes patógenos (incluyendo otras bacterias, hongos o virus) para incluirlos en los planes nacionales de vigilancia de RAM conforme a las prioridades nacionales. Sin embargo, esta herramienta está diseñada para evaluar únicamente los laboratorios de bacteriología y se centra solo en los agentes patógenos prioritarios mencionados anteriormente. No está pensada</a:t>
          </a:r>
          <a:r>
            <a:rPr lang="es-ES" sz="1100" baseline="0">
              <a:solidFill>
                <a:schemeClr val="dk1"/>
              </a:solidFill>
              <a:effectLst/>
              <a:latin typeface="+mn-lt"/>
              <a:ea typeface="+mn-ea"/>
              <a:cs typeface="+mn-cs"/>
            </a:rPr>
            <a:t> para </a:t>
          </a:r>
          <a:r>
            <a:rPr lang="es-ES" sz="1100">
              <a:solidFill>
                <a:schemeClr val="dk1"/>
              </a:solidFill>
              <a:effectLst/>
              <a:latin typeface="+mn-lt"/>
              <a:ea typeface="+mn-ea"/>
              <a:cs typeface="+mn-cs"/>
            </a:rPr>
            <a:t>evaluar la capacidad de detectar RAM en los laboratorios de virología, micología, micobacteriología o parasitología.</a:t>
          </a:r>
          <a:r>
            <a:rPr lang="es-ES"/>
            <a:t/>
          </a:r>
          <a:br>
            <a:rPr lang="es-ES"/>
          </a:br>
          <a:r>
            <a:rPr lang="es-ES"/>
            <a:t/>
          </a:r>
          <a:br>
            <a:rPr lang="es-ES"/>
          </a:br>
          <a:r>
            <a:rPr lang="es-ES" sz="1100">
              <a:solidFill>
                <a:schemeClr val="dk1"/>
              </a:solidFill>
              <a:effectLst/>
              <a:latin typeface="+mn-lt"/>
              <a:ea typeface="+mn-ea"/>
              <a:cs typeface="+mn-cs"/>
            </a:rPr>
            <a:t>Esta</a:t>
          </a:r>
          <a:r>
            <a:rPr lang="es-ES" sz="1100" baseline="0">
              <a:solidFill>
                <a:schemeClr val="dk1"/>
              </a:solidFill>
              <a:effectLst/>
              <a:latin typeface="+mn-lt"/>
              <a:ea typeface="+mn-ea"/>
              <a:cs typeface="+mn-cs"/>
            </a:rPr>
            <a:t> herramienta</a:t>
          </a:r>
          <a:r>
            <a:rPr lang="es-ES" sz="1100">
              <a:solidFill>
                <a:schemeClr val="dk1"/>
              </a:solidFill>
              <a:effectLst/>
              <a:latin typeface="+mn-lt"/>
              <a:ea typeface="+mn-ea"/>
              <a:cs typeface="+mn-cs"/>
            </a:rPr>
            <a:t> fue diseñada para evaluar los laboratorios hospitalarios que reciben muestras clínicas, no laboratorios de referencia nacional (NRL) o de salud pública, que principalmente reciben aislados clínicos. El contenido técnico se puede aplicar a todos los laboratorios de bacteriología, pero para hacer una evaluación de la capacidad de los NRL faltaría </a:t>
          </a:r>
          <a:r>
            <a:rPr lang="es-ES" sz="1100" baseline="0">
              <a:solidFill>
                <a:schemeClr val="dk1"/>
              </a:solidFill>
              <a:effectLst/>
              <a:latin typeface="+mn-lt"/>
              <a:ea typeface="+mn-ea"/>
              <a:cs typeface="+mn-cs"/>
            </a:rPr>
            <a:t> abordar </a:t>
          </a:r>
          <a:r>
            <a:rPr lang="es-ES" sz="1100">
              <a:solidFill>
                <a:schemeClr val="dk1"/>
              </a:solidFill>
              <a:effectLst/>
              <a:latin typeface="+mn-lt"/>
              <a:ea typeface="+mn-ea"/>
              <a:cs typeface="+mn-cs"/>
            </a:rPr>
            <a:t>preguntas sobre pruebas moleculares, financiación y presupuesto, personal de fuera del laboratorio requerido para administrar un programa de vigilancia de RAM y muchas más.    </a:t>
          </a:r>
          <a:r>
            <a:rPr lang="es-ES"/>
            <a:t/>
          </a:r>
          <a:br>
            <a:rPr lang="es-ES"/>
          </a:br>
          <a:r>
            <a:rPr lang="es-ES"/>
            <a:t/>
          </a:r>
          <a:br>
            <a:rPr lang="es-ES"/>
          </a:br>
          <a:r>
            <a:rPr lang="es-ES" sz="1100">
              <a:solidFill>
                <a:schemeClr val="dk1"/>
              </a:solidFill>
              <a:effectLst/>
              <a:latin typeface="+mn-lt"/>
              <a:ea typeface="+mn-ea"/>
              <a:cs typeface="+mn-cs"/>
            </a:rPr>
            <a:t>Para desarrollar esta herramienta de evaluación hemos</a:t>
          </a:r>
          <a:r>
            <a:rPr lang="es-ES" sz="1100" baseline="0">
              <a:solidFill>
                <a:schemeClr val="dk1"/>
              </a:solidFill>
              <a:effectLst/>
              <a:latin typeface="+mn-lt"/>
              <a:ea typeface="+mn-ea"/>
              <a:cs typeface="+mn-cs"/>
            </a:rPr>
            <a:t> adaptado</a:t>
          </a:r>
          <a:r>
            <a:rPr lang="es-ES" sz="1100">
              <a:solidFill>
                <a:schemeClr val="dk1"/>
              </a:solidFill>
              <a:effectLst/>
              <a:latin typeface="+mn-lt"/>
              <a:ea typeface="+mn-ea"/>
              <a:cs typeface="+mn-cs"/>
            </a:rPr>
            <a:t> el Cuestionario de Vigilancia de la Resistencia a los Antimicrobianos de la OMS para la evaluación de Redes Nacionales. Los expertos técnicos en vigilancia de laboratorio y RAM</a:t>
          </a:r>
          <a:r>
            <a:rPr lang="es-ES" sz="1100" baseline="0">
              <a:solidFill>
                <a:schemeClr val="dk1"/>
              </a:solidFill>
              <a:effectLst/>
              <a:latin typeface="+mn-lt"/>
              <a:ea typeface="+mn-ea"/>
              <a:cs typeface="+mn-cs"/>
            </a:rPr>
            <a:t>de</a:t>
          </a:r>
          <a:r>
            <a:rPr lang="es-ES" sz="1100">
              <a:solidFill>
                <a:schemeClr val="dk1"/>
              </a:solidFill>
              <a:effectLst/>
              <a:latin typeface="+mn-lt"/>
              <a:ea typeface="+mn-ea"/>
              <a:cs typeface="+mn-cs"/>
            </a:rPr>
            <a:t> los Centros para el Control y la Prevención de Enfermedades (CDC), los Laboratorios de Salud Pública Estadounidenses y la Sociedad Estadounidense de Microbiología han participado en la redacción y revisión de este documento. </a:t>
          </a:r>
          <a:r>
            <a:rPr lang="es-ES"/>
            <a:t/>
          </a:r>
          <a:br>
            <a:rPr lang="es-ES"/>
          </a:br>
          <a:r>
            <a:rPr lang="es-ES"/>
            <a:t/>
          </a:r>
          <a:br>
            <a:rPr lang="es-ES"/>
          </a:br>
          <a:r>
            <a:rPr lang="es-ES" sz="1000">
              <a:solidFill>
                <a:schemeClr val="dk1"/>
              </a:solidFill>
              <a:effectLst/>
              <a:latin typeface="+mn-lt"/>
              <a:ea typeface="+mn-ea"/>
              <a:cs typeface="+mn-cs"/>
            </a:rPr>
            <a:t>* La mayoría de los laboratorios no pueden diferenciar definitivamente </a:t>
          </a:r>
          <a:r>
            <a:rPr lang="es-ES" sz="1000" i="1">
              <a:solidFill>
                <a:schemeClr val="dk1"/>
              </a:solidFill>
              <a:effectLst/>
              <a:latin typeface="+mn-lt"/>
              <a:ea typeface="+mn-ea"/>
              <a:cs typeface="+mn-cs"/>
            </a:rPr>
            <a:t>Acinetobacter calcoaceticus </a:t>
          </a:r>
          <a:r>
            <a:rPr lang="es-ES" sz="1000">
              <a:solidFill>
                <a:schemeClr val="dk1"/>
              </a:solidFill>
              <a:effectLst/>
              <a:latin typeface="+mn-lt"/>
              <a:ea typeface="+mn-ea"/>
              <a:cs typeface="+mn-cs"/>
            </a:rPr>
            <a:t>de </a:t>
          </a:r>
          <a:r>
            <a:rPr lang="es-ES" sz="1000" i="1">
              <a:solidFill>
                <a:schemeClr val="dk1"/>
              </a:solidFill>
              <a:effectLst/>
              <a:latin typeface="+mn-lt"/>
              <a:ea typeface="+mn-ea"/>
              <a:cs typeface="+mn-cs"/>
            </a:rPr>
            <a:t>A. baumannii</a:t>
          </a:r>
          <a:r>
            <a:rPr lang="es-ES" sz="1000">
              <a:solidFill>
                <a:schemeClr val="dk1"/>
              </a:solidFill>
              <a:effectLst/>
              <a:latin typeface="+mn-lt"/>
              <a:ea typeface="+mn-ea"/>
              <a:cs typeface="+mn-cs"/>
            </a:rPr>
            <a:t>, por lo que en la práctica esto se refiere</a:t>
          </a:r>
          <a:r>
            <a:rPr lang="es-ES" sz="1000" baseline="0">
              <a:solidFill>
                <a:schemeClr val="dk1"/>
              </a:solidFill>
              <a:effectLst/>
              <a:latin typeface="+mn-lt"/>
              <a:ea typeface="+mn-ea"/>
              <a:cs typeface="+mn-cs"/>
            </a:rPr>
            <a:t> al</a:t>
          </a:r>
          <a:r>
            <a:rPr lang="es-ES" sz="1000">
              <a:solidFill>
                <a:schemeClr val="dk1"/>
              </a:solidFill>
              <a:effectLst/>
              <a:latin typeface="+mn-lt"/>
              <a:ea typeface="+mn-ea"/>
              <a:cs typeface="+mn-cs"/>
            </a:rPr>
            <a:t> complejo </a:t>
          </a:r>
          <a:r>
            <a:rPr lang="es-ES" sz="1000" i="1">
              <a:solidFill>
                <a:schemeClr val="dk1"/>
              </a:solidFill>
              <a:effectLst/>
              <a:latin typeface="+mn-lt"/>
              <a:ea typeface="+mn-ea"/>
              <a:cs typeface="+mn-cs"/>
            </a:rPr>
            <a:t>Acinetobacter calcoaceticus-baumanni</a:t>
          </a:r>
          <a:r>
            <a:rPr lang="es-ES" sz="1000">
              <a:solidFill>
                <a:schemeClr val="dk1"/>
              </a:solidFill>
              <a:effectLst/>
              <a:latin typeface="+mn-lt"/>
              <a:ea typeface="+mn-ea"/>
              <a:cs typeface="+mn-cs"/>
            </a:rPr>
            <a:t/>
          </a:r>
          <a:br>
            <a:rPr lang="es-ES" sz="1000">
              <a:solidFill>
                <a:schemeClr val="dk1"/>
              </a:solidFill>
              <a:effectLst/>
              <a:latin typeface="+mn-lt"/>
              <a:ea typeface="+mn-ea"/>
              <a:cs typeface="+mn-cs"/>
            </a:rPr>
          </a:br>
          <a:r>
            <a:rPr lang="es-ES" sz="1000">
              <a:solidFill>
                <a:schemeClr val="dk1"/>
              </a:solidFill>
              <a:effectLst/>
              <a:latin typeface="+mn-lt"/>
              <a:ea typeface="+mn-ea"/>
              <a:cs typeface="+mn-cs"/>
            </a:rPr>
            <a:t>** </a:t>
          </a:r>
          <a:r>
            <a:rPr lang="es-ES" sz="1000" i="1">
              <a:solidFill>
                <a:schemeClr val="dk1"/>
              </a:solidFill>
              <a:effectLst/>
              <a:latin typeface="+mn-lt"/>
              <a:ea typeface="+mn-ea"/>
              <a:cs typeface="+mn-cs"/>
            </a:rPr>
            <a:t>N.gonorrhoeae</a:t>
          </a:r>
          <a:r>
            <a:rPr lang="es-ES" sz="1000">
              <a:solidFill>
                <a:schemeClr val="dk1"/>
              </a:solidFill>
              <a:effectLst/>
              <a:latin typeface="+mn-lt"/>
              <a:ea typeface="+mn-ea"/>
              <a:cs typeface="+mn-cs"/>
            </a:rPr>
            <a:t> fue excluido de esta herramienta debido a las complejidades de</a:t>
          </a:r>
          <a:r>
            <a:rPr lang="es-ES" sz="1000" baseline="0">
              <a:solidFill>
                <a:schemeClr val="dk1"/>
              </a:solidFill>
              <a:effectLst/>
              <a:latin typeface="+mn-lt"/>
              <a:ea typeface="+mn-ea"/>
              <a:cs typeface="+mn-cs"/>
            </a:rPr>
            <a:t> su </a:t>
          </a:r>
          <a:r>
            <a:rPr lang="es-ES" sz="1000">
              <a:solidFill>
                <a:schemeClr val="dk1"/>
              </a:solidFill>
              <a:effectLst/>
              <a:latin typeface="+mn-lt"/>
              <a:ea typeface="+mn-ea"/>
              <a:cs typeface="+mn-cs"/>
            </a:rPr>
            <a:t>cultivo de rutina y recuperación, su identificación y PSA, y la existencia de otras redes de vigilancia y clínicas de ETS dedicadas exclusivamente a este patógeno.</a:t>
          </a:r>
          <a:endParaRPr lang="en-US" sz="1000"/>
        </a:p>
        <a:p>
          <a:r>
            <a:rPr lang="en-US" sz="1100"/>
            <a:t> </a:t>
          </a:r>
        </a:p>
        <a:p>
          <a:endParaRPr lang="en-US" sz="1100"/>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498474</xdr:colOff>
      <xdr:row>18</xdr:row>
      <xdr:rowOff>172818</xdr:rowOff>
    </xdr:from>
    <xdr:to>
      <xdr:col>15</xdr:col>
      <xdr:colOff>495300</xdr:colOff>
      <xdr:row>55</xdr:row>
      <xdr:rowOff>112567</xdr:rowOff>
    </xdr:to>
    <xdr:pic>
      <xdr:nvPicPr>
        <xdr:cNvPr id="2" name="Picture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4175124" y="3773268"/>
          <a:ext cx="5559426" cy="7340674"/>
        </a:xfrm>
        <a:prstGeom prst="rect">
          <a:avLst/>
        </a:prstGeom>
      </xdr:spPr>
    </xdr:pic>
    <xdr:clientData/>
  </xdr:twoCellAnchor>
  <xdr:twoCellAnchor editAs="oneCell">
    <xdr:from>
      <xdr:col>1</xdr:col>
      <xdr:colOff>612774</xdr:colOff>
      <xdr:row>2</xdr:row>
      <xdr:rowOff>122554</xdr:rowOff>
    </xdr:from>
    <xdr:to>
      <xdr:col>8</xdr:col>
      <xdr:colOff>571500</xdr:colOff>
      <xdr:row>17</xdr:row>
      <xdr:rowOff>190500</xdr:rowOff>
    </xdr:to>
    <xdr:pic>
      <xdr:nvPicPr>
        <xdr:cNvPr id="4" name="Picture 3">
          <a:extLst>
            <a:ext uri="{FF2B5EF4-FFF2-40B4-BE49-F238E27FC236}">
              <a16:creationId xmlns:a16="http://schemas.microsoft.com/office/drawing/2014/main" xmlns="" id="{00000000-0008-0000-02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27099" y="522604"/>
          <a:ext cx="4635501" cy="3068321"/>
        </a:xfrm>
        <a:prstGeom prst="rect">
          <a:avLst/>
        </a:prstGeom>
      </xdr:spPr>
    </xdr:pic>
    <xdr:clientData/>
  </xdr:twoCellAnchor>
  <xdr:twoCellAnchor editAs="oneCell">
    <xdr:from>
      <xdr:col>7</xdr:col>
      <xdr:colOff>407670</xdr:colOff>
      <xdr:row>18</xdr:row>
      <xdr:rowOff>191134</xdr:rowOff>
    </xdr:from>
    <xdr:to>
      <xdr:col>14</xdr:col>
      <xdr:colOff>354289</xdr:colOff>
      <xdr:row>20</xdr:row>
      <xdr:rowOff>15240</xdr:rowOff>
    </xdr:to>
    <xdr:pic>
      <xdr:nvPicPr>
        <xdr:cNvPr id="6" name="Picture 5">
          <a:extLst>
            <a:ext uri="{FF2B5EF4-FFF2-40B4-BE49-F238E27FC236}">
              <a16:creationId xmlns:a16="http://schemas.microsoft.com/office/drawing/2014/main" xmlns="" id="{6CBE7A3B-8A93-4556-A149-69A5CE9F9E9E}"/>
            </a:ext>
          </a:extLst>
        </xdr:cNvPr>
        <xdr:cNvPicPr>
          <a:picLocks noChangeAspect="1"/>
        </xdr:cNvPicPr>
      </xdr:nvPicPr>
      <xdr:blipFill>
        <a:blip xmlns:r="http://schemas.openxmlformats.org/officeDocument/2006/relationships" r:embed="rId3"/>
        <a:stretch>
          <a:fillRect/>
        </a:stretch>
      </xdr:blipFill>
      <xdr:spPr>
        <a:xfrm>
          <a:off x="4741545" y="3791584"/>
          <a:ext cx="4192864" cy="2279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192</xdr:row>
      <xdr:rowOff>0</xdr:rowOff>
    </xdr:from>
    <xdr:to>
      <xdr:col>1</xdr:col>
      <xdr:colOff>304800</xdr:colOff>
      <xdr:row>193</xdr:row>
      <xdr:rowOff>97790</xdr:rowOff>
    </xdr:to>
    <xdr:sp macro="" textlink="">
      <xdr:nvSpPr>
        <xdr:cNvPr id="2" name="AutoShape 3" descr="Image result for red flag">
          <a:extLst>
            <a:ext uri="{FF2B5EF4-FFF2-40B4-BE49-F238E27FC236}">
              <a16:creationId xmlns:a16="http://schemas.microsoft.com/office/drawing/2014/main" xmlns="" id="{00000000-0008-0000-0800-000002000000}"/>
            </a:ext>
          </a:extLst>
        </xdr:cNvPr>
        <xdr:cNvSpPr>
          <a:spLocks noChangeAspect="1" noChangeArrowheads="1"/>
        </xdr:cNvSpPr>
      </xdr:nvSpPr>
      <xdr:spPr bwMode="auto">
        <a:xfrm>
          <a:off x="381000" y="51196875"/>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182</xdr:row>
      <xdr:rowOff>0</xdr:rowOff>
    </xdr:from>
    <xdr:to>
      <xdr:col>1</xdr:col>
      <xdr:colOff>304800</xdr:colOff>
      <xdr:row>183</xdr:row>
      <xdr:rowOff>97790</xdr:rowOff>
    </xdr:to>
    <xdr:sp macro="" textlink="">
      <xdr:nvSpPr>
        <xdr:cNvPr id="3" name="AutoShape 4" descr="Image result for red flag">
          <a:extLst>
            <a:ext uri="{FF2B5EF4-FFF2-40B4-BE49-F238E27FC236}">
              <a16:creationId xmlns:a16="http://schemas.microsoft.com/office/drawing/2014/main" xmlns="" id="{00000000-0008-0000-0800-000003000000}"/>
            </a:ext>
          </a:extLst>
        </xdr:cNvPr>
        <xdr:cNvSpPr>
          <a:spLocks noChangeAspect="1" noChangeArrowheads="1"/>
        </xdr:cNvSpPr>
      </xdr:nvSpPr>
      <xdr:spPr bwMode="auto">
        <a:xfrm>
          <a:off x="381000" y="48796575"/>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91</xdr:row>
      <xdr:rowOff>0</xdr:rowOff>
    </xdr:from>
    <xdr:to>
      <xdr:col>1</xdr:col>
      <xdr:colOff>304800</xdr:colOff>
      <xdr:row>92</xdr:row>
      <xdr:rowOff>97791</xdr:rowOff>
    </xdr:to>
    <xdr:sp macro="" textlink="">
      <xdr:nvSpPr>
        <xdr:cNvPr id="2" name="AutoShape 3" descr="Image result for red flag">
          <a:extLst>
            <a:ext uri="{FF2B5EF4-FFF2-40B4-BE49-F238E27FC236}">
              <a16:creationId xmlns:a16="http://schemas.microsoft.com/office/drawing/2014/main" xmlns="" id="{00000000-0008-0000-0900-000002000000}"/>
            </a:ext>
          </a:extLst>
        </xdr:cNvPr>
        <xdr:cNvSpPr>
          <a:spLocks noChangeAspect="1" noChangeArrowheads="1"/>
        </xdr:cNvSpPr>
      </xdr:nvSpPr>
      <xdr:spPr bwMode="auto">
        <a:xfrm>
          <a:off x="381000" y="32232600"/>
          <a:ext cx="304800" cy="3016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81</xdr:row>
      <xdr:rowOff>0</xdr:rowOff>
    </xdr:from>
    <xdr:to>
      <xdr:col>1</xdr:col>
      <xdr:colOff>304800</xdr:colOff>
      <xdr:row>82</xdr:row>
      <xdr:rowOff>97791</xdr:rowOff>
    </xdr:to>
    <xdr:sp macro="" textlink="">
      <xdr:nvSpPr>
        <xdr:cNvPr id="3" name="AutoShape 4" descr="Image result for red flag">
          <a:extLst>
            <a:ext uri="{FF2B5EF4-FFF2-40B4-BE49-F238E27FC236}">
              <a16:creationId xmlns:a16="http://schemas.microsoft.com/office/drawing/2014/main" xmlns="" id="{00000000-0008-0000-0900-000003000000}"/>
            </a:ext>
          </a:extLst>
        </xdr:cNvPr>
        <xdr:cNvSpPr>
          <a:spLocks noChangeAspect="1" noChangeArrowheads="1"/>
        </xdr:cNvSpPr>
      </xdr:nvSpPr>
      <xdr:spPr bwMode="auto">
        <a:xfrm>
          <a:off x="381000" y="29832300"/>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90</xdr:row>
      <xdr:rowOff>0</xdr:rowOff>
    </xdr:from>
    <xdr:to>
      <xdr:col>1</xdr:col>
      <xdr:colOff>304800</xdr:colOff>
      <xdr:row>91</xdr:row>
      <xdr:rowOff>92074</xdr:rowOff>
    </xdr:to>
    <xdr:sp macro="" textlink="">
      <xdr:nvSpPr>
        <xdr:cNvPr id="3" name="AutoShape 4" descr="Image result for red flag">
          <a:extLst>
            <a:ext uri="{FF2B5EF4-FFF2-40B4-BE49-F238E27FC236}">
              <a16:creationId xmlns:a16="http://schemas.microsoft.com/office/drawing/2014/main" xmlns="" id="{00000000-0008-0000-0A00-000003000000}"/>
            </a:ext>
          </a:extLst>
        </xdr:cNvPr>
        <xdr:cNvSpPr>
          <a:spLocks noChangeAspect="1" noChangeArrowheads="1"/>
        </xdr:cNvSpPr>
      </xdr:nvSpPr>
      <xdr:spPr bwMode="auto">
        <a:xfrm>
          <a:off x="381000" y="28155900"/>
          <a:ext cx="304800" cy="301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117764</xdr:colOff>
      <xdr:row>95</xdr:row>
      <xdr:rowOff>190500</xdr:rowOff>
    </xdr:from>
    <xdr:to>
      <xdr:col>7</xdr:col>
      <xdr:colOff>1019175</xdr:colOff>
      <xdr:row>102</xdr:row>
      <xdr:rowOff>96212</xdr:rowOff>
    </xdr:to>
    <xdr:graphicFrame macro="">
      <xdr:nvGraphicFramePr>
        <xdr:cNvPr id="2" name="Chart 1">
          <a:extLst>
            <a:ext uri="{FF2B5EF4-FFF2-40B4-BE49-F238E27FC236}">
              <a16:creationId xmlns:a16="http://schemas.microsoft.com/office/drawing/2014/main" xmlns=""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75816</xdr:colOff>
      <xdr:row>66</xdr:row>
      <xdr:rowOff>9526</xdr:rowOff>
    </xdr:from>
    <xdr:to>
      <xdr:col>7</xdr:col>
      <xdr:colOff>1000126</xdr:colOff>
      <xdr:row>78</xdr:row>
      <xdr:rowOff>144320</xdr:rowOff>
    </xdr:to>
    <xdr:graphicFrame macro="">
      <xdr:nvGraphicFramePr>
        <xdr:cNvPr id="3" name="Chart 2">
          <a:extLst>
            <a:ext uri="{FF2B5EF4-FFF2-40B4-BE49-F238E27FC236}">
              <a16:creationId xmlns:a16="http://schemas.microsoft.com/office/drawing/2014/main" xmlns=""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104775</xdr:colOff>
      <xdr:row>133</xdr:row>
      <xdr:rowOff>171451</xdr:rowOff>
    </xdr:from>
    <xdr:to>
      <xdr:col>7</xdr:col>
      <xdr:colOff>1028700</xdr:colOff>
      <xdr:row>139</xdr:row>
      <xdr:rowOff>142875</xdr:rowOff>
    </xdr:to>
    <xdr:graphicFrame macro="">
      <xdr:nvGraphicFramePr>
        <xdr:cNvPr id="6" name="Chart 5">
          <a:extLst>
            <a:ext uri="{FF2B5EF4-FFF2-40B4-BE49-F238E27FC236}">
              <a16:creationId xmlns:a16="http://schemas.microsoft.com/office/drawing/2014/main" xmlns="" id="{00000000-0008-0000-05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101600</xdr:colOff>
      <xdr:row>102</xdr:row>
      <xdr:rowOff>9621</xdr:rowOff>
    </xdr:from>
    <xdr:to>
      <xdr:col>7</xdr:col>
      <xdr:colOff>1028699</xdr:colOff>
      <xdr:row>109</xdr:row>
      <xdr:rowOff>125076</xdr:rowOff>
    </xdr:to>
    <xdr:graphicFrame macro="">
      <xdr:nvGraphicFramePr>
        <xdr:cNvPr id="5" name="Chart 4">
          <a:extLst>
            <a:ext uri="{FF2B5EF4-FFF2-40B4-BE49-F238E27FC236}">
              <a16:creationId xmlns:a16="http://schemas.microsoft.com/office/drawing/2014/main" xmlns="" id="{00000000-0008-0000-0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111222</xdr:colOff>
      <xdr:row>139</xdr:row>
      <xdr:rowOff>190500</xdr:rowOff>
    </xdr:from>
    <xdr:to>
      <xdr:col>7</xdr:col>
      <xdr:colOff>1019176</xdr:colOff>
      <xdr:row>156</xdr:row>
      <xdr:rowOff>171450</xdr:rowOff>
    </xdr:to>
    <xdr:graphicFrame macro="">
      <xdr:nvGraphicFramePr>
        <xdr:cNvPr id="7" name="Chart 6">
          <a:extLst>
            <a:ext uri="{FF2B5EF4-FFF2-40B4-BE49-F238E27FC236}">
              <a16:creationId xmlns:a16="http://schemas.microsoft.com/office/drawing/2014/main" xmlns="" id="{00000000-0008-0000-05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101600</xdr:colOff>
      <xdr:row>157</xdr:row>
      <xdr:rowOff>28575</xdr:rowOff>
    </xdr:from>
    <xdr:to>
      <xdr:col>7</xdr:col>
      <xdr:colOff>1000125</xdr:colOff>
      <xdr:row>164</xdr:row>
      <xdr:rowOff>161925</xdr:rowOff>
    </xdr:to>
    <xdr:graphicFrame macro="">
      <xdr:nvGraphicFramePr>
        <xdr:cNvPr id="8" name="Chart 7">
          <a:extLst>
            <a:ext uri="{FF2B5EF4-FFF2-40B4-BE49-F238E27FC236}">
              <a16:creationId xmlns:a16="http://schemas.microsoft.com/office/drawing/2014/main" xmlns="" id="{00000000-0008-0000-05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101600</xdr:colOff>
      <xdr:row>164</xdr:row>
      <xdr:rowOff>171450</xdr:rowOff>
    </xdr:from>
    <xdr:to>
      <xdr:col>7</xdr:col>
      <xdr:colOff>1019175</xdr:colOff>
      <xdr:row>176</xdr:row>
      <xdr:rowOff>178593</xdr:rowOff>
    </xdr:to>
    <xdr:graphicFrame macro="">
      <xdr:nvGraphicFramePr>
        <xdr:cNvPr id="9" name="Chart 8">
          <a:extLst>
            <a:ext uri="{FF2B5EF4-FFF2-40B4-BE49-F238E27FC236}">
              <a16:creationId xmlns:a16="http://schemas.microsoft.com/office/drawing/2014/main" xmlns="" id="{00000000-0008-0000-05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101600</xdr:colOff>
      <xdr:row>177</xdr:row>
      <xdr:rowOff>38100</xdr:rowOff>
    </xdr:from>
    <xdr:to>
      <xdr:col>7</xdr:col>
      <xdr:colOff>1019175</xdr:colOff>
      <xdr:row>181</xdr:row>
      <xdr:rowOff>142875</xdr:rowOff>
    </xdr:to>
    <xdr:graphicFrame macro="">
      <xdr:nvGraphicFramePr>
        <xdr:cNvPr id="10" name="Chart 9">
          <a:extLst>
            <a:ext uri="{FF2B5EF4-FFF2-40B4-BE49-F238E27FC236}">
              <a16:creationId xmlns:a16="http://schemas.microsoft.com/office/drawing/2014/main" xmlns="" id="{00000000-0008-0000-05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127000</xdr:colOff>
      <xdr:row>181</xdr:row>
      <xdr:rowOff>171450</xdr:rowOff>
    </xdr:from>
    <xdr:to>
      <xdr:col>7</xdr:col>
      <xdr:colOff>1028700</xdr:colOff>
      <xdr:row>186</xdr:row>
      <xdr:rowOff>180975</xdr:rowOff>
    </xdr:to>
    <xdr:graphicFrame macro="">
      <xdr:nvGraphicFramePr>
        <xdr:cNvPr id="12" name="Chart 11">
          <a:extLst>
            <a:ext uri="{FF2B5EF4-FFF2-40B4-BE49-F238E27FC236}">
              <a16:creationId xmlns:a16="http://schemas.microsoft.com/office/drawing/2014/main" xmlns="" id="{00000000-0008-0000-05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101601</xdr:colOff>
      <xdr:row>110</xdr:row>
      <xdr:rowOff>47624</xdr:rowOff>
    </xdr:from>
    <xdr:to>
      <xdr:col>7</xdr:col>
      <xdr:colOff>1028701</xdr:colOff>
      <xdr:row>119</xdr:row>
      <xdr:rowOff>123825</xdr:rowOff>
    </xdr:to>
    <xdr:graphicFrame macro="">
      <xdr:nvGraphicFramePr>
        <xdr:cNvPr id="14" name="Chart 13">
          <a:extLst>
            <a:ext uri="{FF2B5EF4-FFF2-40B4-BE49-F238E27FC236}">
              <a16:creationId xmlns:a16="http://schemas.microsoft.com/office/drawing/2014/main" xmlns="" id="{00000000-0008-0000-05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101601</xdr:colOff>
      <xdr:row>119</xdr:row>
      <xdr:rowOff>200024</xdr:rowOff>
    </xdr:from>
    <xdr:to>
      <xdr:col>7</xdr:col>
      <xdr:colOff>1009651</xdr:colOff>
      <xdr:row>126</xdr:row>
      <xdr:rowOff>161925</xdr:rowOff>
    </xdr:to>
    <xdr:graphicFrame macro="">
      <xdr:nvGraphicFramePr>
        <xdr:cNvPr id="15" name="Chart 14">
          <a:extLst>
            <a:ext uri="{FF2B5EF4-FFF2-40B4-BE49-F238E27FC236}">
              <a16:creationId xmlns:a16="http://schemas.microsoft.com/office/drawing/2014/main" xmlns="" id="{00000000-0008-0000-05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101601</xdr:colOff>
      <xdr:row>127</xdr:row>
      <xdr:rowOff>19050</xdr:rowOff>
    </xdr:from>
    <xdr:to>
      <xdr:col>7</xdr:col>
      <xdr:colOff>1028701</xdr:colOff>
      <xdr:row>133</xdr:row>
      <xdr:rowOff>152400</xdr:rowOff>
    </xdr:to>
    <xdr:graphicFrame macro="">
      <xdr:nvGraphicFramePr>
        <xdr:cNvPr id="16" name="Chart 15">
          <a:extLst>
            <a:ext uri="{FF2B5EF4-FFF2-40B4-BE49-F238E27FC236}">
              <a16:creationId xmlns:a16="http://schemas.microsoft.com/office/drawing/2014/main" xmlns="" id="{00000000-0008-0000-05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xdr:col>
      <xdr:colOff>76970</xdr:colOff>
      <xdr:row>78</xdr:row>
      <xdr:rowOff>173183</xdr:rowOff>
    </xdr:from>
    <xdr:to>
      <xdr:col>7</xdr:col>
      <xdr:colOff>1019175</xdr:colOff>
      <xdr:row>86</xdr:row>
      <xdr:rowOff>96213</xdr:rowOff>
    </xdr:to>
    <xdr:graphicFrame macro="">
      <xdr:nvGraphicFramePr>
        <xdr:cNvPr id="19" name="Chart 18">
          <a:extLst>
            <a:ext uri="{FF2B5EF4-FFF2-40B4-BE49-F238E27FC236}">
              <a16:creationId xmlns:a16="http://schemas.microsoft.com/office/drawing/2014/main" xmlns="" id="{00000000-0008-0000-05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102626</xdr:colOff>
      <xdr:row>87</xdr:row>
      <xdr:rowOff>0</xdr:rowOff>
    </xdr:from>
    <xdr:to>
      <xdr:col>7</xdr:col>
      <xdr:colOff>1000125</xdr:colOff>
      <xdr:row>95</xdr:row>
      <xdr:rowOff>86591</xdr:rowOff>
    </xdr:to>
    <xdr:graphicFrame macro="">
      <xdr:nvGraphicFramePr>
        <xdr:cNvPr id="20" name="Chart 19">
          <a:extLst>
            <a:ext uri="{FF2B5EF4-FFF2-40B4-BE49-F238E27FC236}">
              <a16:creationId xmlns:a16="http://schemas.microsoft.com/office/drawing/2014/main" xmlns="" id="{00000000-0008-0000-05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107777</xdr:colOff>
      <xdr:row>8</xdr:row>
      <xdr:rowOff>133350</xdr:rowOff>
    </xdr:from>
    <xdr:to>
      <xdr:col>7</xdr:col>
      <xdr:colOff>1028701</xdr:colOff>
      <xdr:row>26</xdr:row>
      <xdr:rowOff>123825</xdr:rowOff>
    </xdr:to>
    <xdr:graphicFrame macro="">
      <xdr:nvGraphicFramePr>
        <xdr:cNvPr id="4" name="Chart 3">
          <a:extLst>
            <a:ext uri="{FF2B5EF4-FFF2-40B4-BE49-F238E27FC236}">
              <a16:creationId xmlns:a16="http://schemas.microsoft.com/office/drawing/2014/main" xmlns="" id="{00000000-0008-0000-0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xdr:col>
      <xdr:colOff>126019</xdr:colOff>
      <xdr:row>26</xdr:row>
      <xdr:rowOff>142875</xdr:rowOff>
    </xdr:from>
    <xdr:to>
      <xdr:col>7</xdr:col>
      <xdr:colOff>1009651</xdr:colOff>
      <xdr:row>34</xdr:row>
      <xdr:rowOff>192425</xdr:rowOff>
    </xdr:to>
    <xdr:graphicFrame macro="">
      <xdr:nvGraphicFramePr>
        <xdr:cNvPr id="11" name="Chart 10">
          <a:extLst>
            <a:ext uri="{FF2B5EF4-FFF2-40B4-BE49-F238E27FC236}">
              <a16:creationId xmlns:a16="http://schemas.microsoft.com/office/drawing/2014/main" xmlns="" id="{00000000-0008-0000-05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xdr:col>
      <xdr:colOff>31630</xdr:colOff>
      <xdr:row>50</xdr:row>
      <xdr:rowOff>9525</xdr:rowOff>
    </xdr:from>
    <xdr:to>
      <xdr:col>7</xdr:col>
      <xdr:colOff>1019176</xdr:colOff>
      <xdr:row>64</xdr:row>
      <xdr:rowOff>190499</xdr:rowOff>
    </xdr:to>
    <xdr:graphicFrame macro="">
      <xdr:nvGraphicFramePr>
        <xdr:cNvPr id="18" name="Chart 17">
          <a:extLst>
            <a:ext uri="{FF2B5EF4-FFF2-40B4-BE49-F238E27FC236}">
              <a16:creationId xmlns:a16="http://schemas.microsoft.com/office/drawing/2014/main" xmlns="" id="{00000000-0008-0000-05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ilac.org/signatory-search/"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clsi-m100.com/" TargetMode="External"/><Relationship Id="rId1" Type="http://schemas.openxmlformats.org/officeDocument/2006/relationships/hyperlink" Target="http://www.eucast.org/ast_of_bacteria/guidance_documents/" TargetMode="Externa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pageSetUpPr fitToPage="1"/>
  </sheetPr>
  <dimension ref="A1:Z22"/>
  <sheetViews>
    <sheetView showGridLines="0" topLeftCell="A43" zoomScale="125" zoomScaleNormal="125" zoomScalePageLayoutView="125" workbookViewId="0">
      <selection activeCell="C9" sqref="C9"/>
    </sheetView>
  </sheetViews>
  <sheetFormatPr defaultColWidth="11" defaultRowHeight="15.75"/>
  <cols>
    <col min="2" max="2" width="4.125" customWidth="1"/>
    <col min="10" max="10" width="20.5" bestFit="1" customWidth="1"/>
    <col min="11" max="11" width="2.625" bestFit="1" customWidth="1"/>
    <col min="14" max="14" width="13.625" bestFit="1" customWidth="1"/>
  </cols>
  <sheetData>
    <row r="1" spans="1:26" s="84" customFormat="1">
      <c r="A1" s="201"/>
      <c r="B1" s="201"/>
      <c r="C1" s="201"/>
      <c r="D1" s="201"/>
      <c r="E1" s="201"/>
      <c r="F1" s="201"/>
      <c r="G1" s="201"/>
      <c r="H1" s="201"/>
      <c r="I1" s="201"/>
      <c r="J1" s="201"/>
      <c r="K1" s="201"/>
      <c r="L1" s="201"/>
      <c r="M1" s="201"/>
      <c r="N1" s="201"/>
      <c r="O1" s="201"/>
      <c r="P1" s="201"/>
      <c r="Q1" s="201"/>
      <c r="R1" s="201"/>
      <c r="S1" s="201"/>
      <c r="T1" s="201"/>
      <c r="U1" s="201"/>
      <c r="V1" s="201"/>
      <c r="W1" s="201"/>
      <c r="X1" s="201"/>
      <c r="Y1" s="201"/>
      <c r="Z1" s="201"/>
    </row>
    <row r="2" spans="1:26" s="84" customFormat="1"/>
    <row r="3" spans="1:26" s="84" customFormat="1"/>
    <row r="7" spans="1:26" ht="18.75">
      <c r="D7" s="213"/>
    </row>
    <row r="9" spans="1:26" ht="42">
      <c r="E9" s="115" t="str">
        <f>Language!A8</f>
        <v>Laboratory Assessment</v>
      </c>
    </row>
    <row r="10" spans="1:26" ht="42">
      <c r="E10" s="115" t="str">
        <f>Language!A9</f>
        <v xml:space="preserve">of </v>
      </c>
      <c r="K10" s="130"/>
    </row>
    <row r="11" spans="1:26" ht="42">
      <c r="E11" s="115" t="str">
        <f>Language!A10</f>
        <v>Antibiotic Resistance</v>
      </c>
      <c r="K11" s="130"/>
      <c r="M11" s="11"/>
    </row>
    <row r="12" spans="1:26" ht="42">
      <c r="E12" s="115" t="str">
        <f>Language!A11</f>
        <v>Testing Capacity</v>
      </c>
    </row>
    <row r="13" spans="1:26">
      <c r="K13" s="130"/>
    </row>
    <row r="14" spans="1:26" ht="42">
      <c r="E14" s="210" t="s">
        <v>5684</v>
      </c>
      <c r="K14" s="130"/>
      <c r="M14" s="11"/>
    </row>
    <row r="16" spans="1:26" ht="23.25">
      <c r="E16" s="114" t="str">
        <f>Language!A12</f>
        <v>Version 2.0 - October 2019</v>
      </c>
    </row>
    <row r="17" spans="5:5">
      <c r="E17" s="211" t="s">
        <v>5694</v>
      </c>
    </row>
    <row r="18" spans="5:5">
      <c r="E18" s="211" t="s">
        <v>5696</v>
      </c>
    </row>
    <row r="22" spans="5:5" ht="23.25">
      <c r="E22" s="114" t="str">
        <f>Language!A13</f>
        <v>Developed by CDC &amp; IQLS</v>
      </c>
    </row>
  </sheetData>
  <phoneticPr fontId="26" type="noConversion"/>
  <pageMargins left="0.70000000000000007" right="0.70000000000000007" top="0.75000000000000011" bottom="0.75000000000000011" header="0.30000000000000004" footer="0.30000000000000004"/>
  <pageSetup paperSize="9"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pageSetUpPr fitToPage="1"/>
  </sheetPr>
  <dimension ref="B1:H17"/>
  <sheetViews>
    <sheetView topLeftCell="A46" zoomScale="125" zoomScaleNormal="125" zoomScalePageLayoutView="125" workbookViewId="0">
      <selection activeCell="H17" sqref="H17"/>
    </sheetView>
  </sheetViews>
  <sheetFormatPr defaultColWidth="11" defaultRowHeight="15.75"/>
  <cols>
    <col min="1" max="1" width="5.5" customWidth="1"/>
    <col min="2" max="2" width="50.5" customWidth="1"/>
  </cols>
  <sheetData>
    <row r="1" spans="2:8">
      <c r="B1" s="4"/>
    </row>
    <row r="4" spans="2:8">
      <c r="H4" s="20"/>
    </row>
    <row r="17" spans="8:8">
      <c r="H17" s="20"/>
    </row>
  </sheetData>
  <phoneticPr fontId="26" type="noConversion"/>
  <pageMargins left="0.7" right="0.7" top="0.75" bottom="0.75" header="0.3" footer="0.3"/>
  <pageSetup paperSize="9" scale="72" fitToHeight="3" orientation="portrait"/>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1:P99"/>
  <sheetViews>
    <sheetView view="pageBreakPreview" topLeftCell="A91" zoomScale="125" zoomScaleNormal="125" zoomScalePageLayoutView="125" workbookViewId="0">
      <selection activeCell="D36" sqref="D36"/>
    </sheetView>
  </sheetViews>
  <sheetFormatPr defaultColWidth="8.625" defaultRowHeight="15.75"/>
  <cols>
    <col min="1" max="1" width="4.125" customWidth="1"/>
    <col min="2" max="2" width="9.625" customWidth="1"/>
    <col min="10" max="10" width="2.625" style="18" customWidth="1"/>
    <col min="11" max="11" width="10" customWidth="1"/>
  </cols>
  <sheetData>
    <row r="1" spans="1:2">
      <c r="A1" s="130" t="str">
        <f>Language!A23</f>
        <v>Figure for use with Facility Module, question 1.13</v>
      </c>
    </row>
    <row r="2" spans="1:2">
      <c r="B2" s="130" t="str">
        <f>Language!A24</f>
        <v>McFarland QC Standards in front of a Wickerham card</v>
      </c>
    </row>
    <row r="20" spans="1:10">
      <c r="A20" t="str">
        <f>Language!A16</f>
        <v>Figure for use with AST QC Module, questions 7.7 - 7.11</v>
      </c>
    </row>
    <row r="22" spans="1:10">
      <c r="A22" t="str">
        <f>Language!A17</f>
        <v>Workflow for subculturing and using reference strains</v>
      </c>
    </row>
    <row r="23" spans="1:10">
      <c r="A23" t="str">
        <f>Language!A18</f>
        <v>as described in CLSI M02, Subchapter 4.4</v>
      </c>
    </row>
    <row r="24" spans="1:10">
      <c r="A24" t="str">
        <f>Language!A19</f>
        <v>"F" indicates the frozen or freeze-dried state of the stock culture</v>
      </c>
    </row>
    <row r="25" spans="1:10">
      <c r="A25" t="str">
        <f>Language!A20</f>
        <v>"1" indicates the first passage</v>
      </c>
    </row>
    <row r="26" spans="1:10">
      <c r="A26" t="str">
        <f>Language!A21</f>
        <v>"2" indicates the second passage</v>
      </c>
      <c r="J26"/>
    </row>
    <row r="27" spans="1:10">
      <c r="A27" t="str">
        <f>Language!A22</f>
        <v>"3" indicates the third passage from stock culture</v>
      </c>
      <c r="J27"/>
    </row>
    <row r="28" spans="1:10">
      <c r="J28"/>
    </row>
    <row r="29" spans="1:10">
      <c r="J29"/>
    </row>
    <row r="30" spans="1:10">
      <c r="J30"/>
    </row>
    <row r="31" spans="1:10">
      <c r="J31"/>
    </row>
    <row r="32" spans="1:10">
      <c r="J32"/>
    </row>
    <row r="33" spans="10:10">
      <c r="J33"/>
    </row>
    <row r="34" spans="10:10">
      <c r="J34"/>
    </row>
    <row r="35" spans="10:10">
      <c r="J35"/>
    </row>
    <row r="58" spans="1:16">
      <c r="A58" t="str">
        <f>Language!A14</f>
        <v>Tables for use with AST Expert Rules Module, questions 12.1 - 12.25</v>
      </c>
    </row>
    <row r="59" spans="1:16">
      <c r="A59" s="112"/>
      <c r="B59" s="112" t="str">
        <f>Language!A15</f>
        <v>Current CLSI and EUCAST breakpoints for Salmonella spp, Enterobacteriaceae, Acinetobacter spp, and Pseudomonas aeruginosa</v>
      </c>
    </row>
    <row r="60" spans="1:16" ht="16.5" thickBot="1"/>
    <row r="61" spans="1:16" ht="16.5" thickBot="1">
      <c r="B61" s="635" t="s">
        <v>57</v>
      </c>
      <c r="C61" s="636"/>
      <c r="D61" s="639" t="s">
        <v>1736</v>
      </c>
      <c r="E61" s="640"/>
      <c r="F61" s="640"/>
      <c r="G61" s="640"/>
      <c r="H61" s="640"/>
      <c r="I61" s="640"/>
      <c r="J61" s="48"/>
      <c r="K61" s="641" t="s">
        <v>57</v>
      </c>
      <c r="L61" s="636"/>
      <c r="M61" s="639" t="s">
        <v>1737</v>
      </c>
      <c r="N61" s="640"/>
      <c r="O61" s="640"/>
      <c r="P61" s="643"/>
    </row>
    <row r="62" spans="1:16" ht="16.5" thickBot="1">
      <c r="B62" s="637"/>
      <c r="C62" s="638"/>
      <c r="D62" s="639" t="s">
        <v>1738</v>
      </c>
      <c r="E62" s="640"/>
      <c r="F62" s="643"/>
      <c r="G62" s="639" t="s">
        <v>1739</v>
      </c>
      <c r="H62" s="640"/>
      <c r="I62" s="640"/>
      <c r="J62" s="48"/>
      <c r="K62" s="642"/>
      <c r="L62" s="638"/>
      <c r="M62" s="639" t="s">
        <v>1738</v>
      </c>
      <c r="N62" s="643"/>
      <c r="O62" s="639" t="s">
        <v>1739</v>
      </c>
      <c r="P62" s="643"/>
    </row>
    <row r="63" spans="1:16" ht="16.5" thickBot="1">
      <c r="B63" s="37"/>
      <c r="C63" s="38" t="s">
        <v>1740</v>
      </c>
      <c r="D63" s="38" t="s">
        <v>1741</v>
      </c>
      <c r="E63" s="38" t="s">
        <v>1742</v>
      </c>
      <c r="F63" s="38" t="s">
        <v>1743</v>
      </c>
      <c r="G63" s="38" t="s">
        <v>1741</v>
      </c>
      <c r="H63" s="38" t="s">
        <v>1742</v>
      </c>
      <c r="I63" s="36" t="s">
        <v>1743</v>
      </c>
      <c r="J63" s="48"/>
      <c r="K63" s="38"/>
      <c r="L63" s="39" t="s">
        <v>1740</v>
      </c>
      <c r="M63" s="38" t="s">
        <v>1741</v>
      </c>
      <c r="N63" s="38" t="s">
        <v>1743</v>
      </c>
      <c r="O63" s="38" t="s">
        <v>1741</v>
      </c>
      <c r="P63" s="38" t="s">
        <v>1743</v>
      </c>
    </row>
    <row r="64" spans="1:16" ht="24.75" thickBot="1">
      <c r="B64" s="40" t="s">
        <v>1744</v>
      </c>
      <c r="C64" s="41">
        <v>5</v>
      </c>
      <c r="D64" s="42" t="s">
        <v>1745</v>
      </c>
      <c r="E64" s="41" t="s">
        <v>1746</v>
      </c>
      <c r="F64" s="42" t="s">
        <v>1747</v>
      </c>
      <c r="G64" s="42" t="s">
        <v>1748</v>
      </c>
      <c r="H64" s="41" t="s">
        <v>1749</v>
      </c>
      <c r="I64" s="46" t="s">
        <v>1750</v>
      </c>
      <c r="J64" s="49"/>
      <c r="K64" s="43" t="s">
        <v>1744</v>
      </c>
      <c r="L64" s="41" t="s">
        <v>1751</v>
      </c>
      <c r="M64" s="42" t="s">
        <v>1745</v>
      </c>
      <c r="N64" s="41" t="s">
        <v>1752</v>
      </c>
      <c r="O64" s="41" t="s">
        <v>1751</v>
      </c>
      <c r="P64" s="41" t="s">
        <v>1751</v>
      </c>
    </row>
    <row r="65" spans="2:16" ht="16.5" thickBot="1">
      <c r="B65" s="40" t="s">
        <v>1753</v>
      </c>
      <c r="C65" s="41" t="s">
        <v>1751</v>
      </c>
      <c r="D65" s="42" t="s">
        <v>1754</v>
      </c>
      <c r="E65" s="41" t="s">
        <v>1755</v>
      </c>
      <c r="F65" s="42" t="s">
        <v>1756</v>
      </c>
      <c r="G65" s="41" t="s">
        <v>1751</v>
      </c>
      <c r="H65" s="41" t="s">
        <v>1751</v>
      </c>
      <c r="I65" s="47" t="s">
        <v>1751</v>
      </c>
      <c r="J65" s="50"/>
      <c r="K65" s="43" t="s">
        <v>1753</v>
      </c>
      <c r="L65" s="41" t="s">
        <v>1751</v>
      </c>
      <c r="M65" s="41" t="s">
        <v>1751</v>
      </c>
      <c r="N65" s="41" t="s">
        <v>1751</v>
      </c>
      <c r="O65" s="41" t="s">
        <v>1751</v>
      </c>
      <c r="P65" s="41" t="s">
        <v>1751</v>
      </c>
    </row>
    <row r="66" spans="2:16" ht="24.75" thickBot="1">
      <c r="B66" s="40" t="s">
        <v>1757</v>
      </c>
      <c r="C66" s="41">
        <v>5</v>
      </c>
      <c r="D66" s="41"/>
      <c r="E66" s="41"/>
      <c r="F66" s="41"/>
      <c r="G66" s="42" t="s">
        <v>1758</v>
      </c>
      <c r="H66" s="41" t="s">
        <v>1751</v>
      </c>
      <c r="I66" s="46" t="s">
        <v>1759</v>
      </c>
      <c r="J66" s="49"/>
      <c r="K66" s="43" t="s">
        <v>1757</v>
      </c>
      <c r="L66" s="41">
        <v>5</v>
      </c>
      <c r="M66" s="41" t="s">
        <v>1751</v>
      </c>
      <c r="N66" s="41" t="s">
        <v>1751</v>
      </c>
      <c r="O66" s="42" t="s">
        <v>1758</v>
      </c>
      <c r="P66" s="41">
        <v>24</v>
      </c>
    </row>
    <row r="67" spans="2:16" ht="16.5" thickBot="1">
      <c r="B67" s="44"/>
      <c r="I67" s="170"/>
      <c r="J67" s="171"/>
      <c r="K67" s="170"/>
    </row>
    <row r="68" spans="2:16" ht="16.5" thickBot="1">
      <c r="B68" s="635" t="s">
        <v>66</v>
      </c>
      <c r="C68" s="636"/>
      <c r="D68" s="639" t="s">
        <v>1736</v>
      </c>
      <c r="E68" s="640"/>
      <c r="F68" s="640"/>
      <c r="G68" s="640"/>
      <c r="H68" s="640"/>
      <c r="I68" s="640"/>
      <c r="J68" s="48"/>
      <c r="K68" s="641" t="s">
        <v>66</v>
      </c>
      <c r="L68" s="636"/>
      <c r="M68" s="639" t="s">
        <v>1737</v>
      </c>
      <c r="N68" s="640"/>
      <c r="O68" s="640"/>
      <c r="P68" s="643"/>
    </row>
    <row r="69" spans="2:16" ht="16.5" thickBot="1">
      <c r="B69" s="637"/>
      <c r="C69" s="638"/>
      <c r="D69" s="639" t="s">
        <v>1738</v>
      </c>
      <c r="E69" s="640"/>
      <c r="F69" s="643"/>
      <c r="G69" s="639" t="s">
        <v>1739</v>
      </c>
      <c r="H69" s="640"/>
      <c r="I69" s="640"/>
      <c r="J69" s="48"/>
      <c r="K69" s="642"/>
      <c r="L69" s="638"/>
      <c r="M69" s="639" t="s">
        <v>1738</v>
      </c>
      <c r="N69" s="643"/>
      <c r="O69" s="639" t="s">
        <v>1739</v>
      </c>
      <c r="P69" s="643"/>
    </row>
    <row r="70" spans="2:16" ht="16.5" thickBot="1">
      <c r="B70" s="37"/>
      <c r="C70" s="38" t="s">
        <v>1740</v>
      </c>
      <c r="D70" s="38" t="s">
        <v>1741</v>
      </c>
      <c r="E70" s="38" t="s">
        <v>1742</v>
      </c>
      <c r="F70" s="38" t="s">
        <v>1743</v>
      </c>
      <c r="G70" s="38" t="s">
        <v>1741</v>
      </c>
      <c r="H70" s="38" t="s">
        <v>1742</v>
      </c>
      <c r="I70" s="36" t="s">
        <v>1743</v>
      </c>
      <c r="J70" s="48"/>
      <c r="K70" s="38"/>
      <c r="L70" s="39" t="s">
        <v>1740</v>
      </c>
      <c r="M70" s="38" t="s">
        <v>1741</v>
      </c>
      <c r="N70" s="38" t="s">
        <v>1743</v>
      </c>
      <c r="O70" s="38" t="s">
        <v>1741</v>
      </c>
      <c r="P70" s="38" t="s">
        <v>1743</v>
      </c>
    </row>
    <row r="71" spans="2:16" ht="16.5" thickBot="1">
      <c r="B71" s="40" t="s">
        <v>1760</v>
      </c>
      <c r="C71" s="41">
        <v>30</v>
      </c>
      <c r="D71" s="42" t="s">
        <v>1761</v>
      </c>
      <c r="E71" s="41">
        <v>8</v>
      </c>
      <c r="F71" s="42" t="s">
        <v>1762</v>
      </c>
      <c r="G71" s="42" t="s">
        <v>1763</v>
      </c>
      <c r="H71" s="41" t="s">
        <v>1764</v>
      </c>
      <c r="I71" s="46" t="s">
        <v>1765</v>
      </c>
      <c r="J71" s="49"/>
      <c r="K71" s="43" t="s">
        <v>1760</v>
      </c>
      <c r="L71" s="41">
        <v>30</v>
      </c>
      <c r="M71" s="42" t="s">
        <v>1766</v>
      </c>
      <c r="N71" s="41" t="s">
        <v>1767</v>
      </c>
      <c r="O71" s="42" t="s">
        <v>1768</v>
      </c>
      <c r="P71" s="41" t="s">
        <v>1769</v>
      </c>
    </row>
    <row r="72" spans="2:16" ht="16.5" thickBot="1">
      <c r="B72" s="40" t="s">
        <v>72</v>
      </c>
      <c r="C72" s="41">
        <v>30</v>
      </c>
      <c r="D72" s="42" t="s">
        <v>1766</v>
      </c>
      <c r="E72" s="41">
        <v>2</v>
      </c>
      <c r="F72" s="42" t="s">
        <v>1770</v>
      </c>
      <c r="G72" s="42" t="s">
        <v>1771</v>
      </c>
      <c r="H72" s="41" t="s">
        <v>1772</v>
      </c>
      <c r="I72" s="46" t="s">
        <v>1773</v>
      </c>
      <c r="J72" s="49"/>
      <c r="K72" s="43" t="s">
        <v>72</v>
      </c>
      <c r="L72" s="41">
        <v>5</v>
      </c>
      <c r="M72" s="42" t="s">
        <v>1766</v>
      </c>
      <c r="N72" s="41" t="s">
        <v>1774</v>
      </c>
      <c r="O72" s="42" t="s">
        <v>1768</v>
      </c>
      <c r="P72" s="41" t="s">
        <v>1769</v>
      </c>
    </row>
    <row r="73" spans="2:16" ht="16.5" thickBot="1">
      <c r="B73" s="40" t="s">
        <v>71</v>
      </c>
      <c r="C73" s="41">
        <v>30</v>
      </c>
      <c r="D73" s="42" t="s">
        <v>1766</v>
      </c>
      <c r="E73" s="41">
        <v>2</v>
      </c>
      <c r="F73" s="42" t="s">
        <v>1770</v>
      </c>
      <c r="G73" s="42" t="s">
        <v>1775</v>
      </c>
      <c r="H73" s="41" t="s">
        <v>1776</v>
      </c>
      <c r="I73" s="46" t="s">
        <v>1777</v>
      </c>
      <c r="J73" s="49"/>
      <c r="K73" s="43" t="s">
        <v>71</v>
      </c>
      <c r="L73" s="41">
        <v>30</v>
      </c>
      <c r="M73" s="42" t="s">
        <v>1766</v>
      </c>
      <c r="N73" s="41" t="s">
        <v>1774</v>
      </c>
      <c r="O73" s="42" t="s">
        <v>1778</v>
      </c>
      <c r="P73" s="41" t="s">
        <v>1779</v>
      </c>
    </row>
    <row r="74" spans="2:16" ht="16.5" thickBot="1">
      <c r="B74" s="40" t="s">
        <v>1780</v>
      </c>
      <c r="C74" s="41">
        <v>30</v>
      </c>
      <c r="D74" s="42" t="s">
        <v>1761</v>
      </c>
      <c r="E74" s="41">
        <v>8</v>
      </c>
      <c r="F74" s="42" t="s">
        <v>1762</v>
      </c>
      <c r="G74" s="42" t="s">
        <v>1763</v>
      </c>
      <c r="H74" s="41" t="s">
        <v>1764</v>
      </c>
      <c r="I74" s="46" t="s">
        <v>1765</v>
      </c>
      <c r="J74" s="49"/>
      <c r="K74" s="43" t="s">
        <v>1780</v>
      </c>
      <c r="L74" s="41">
        <v>10</v>
      </c>
      <c r="M74" s="42" t="s">
        <v>1766</v>
      </c>
      <c r="N74" s="41" t="s">
        <v>1767</v>
      </c>
      <c r="O74" s="42" t="s">
        <v>1781</v>
      </c>
      <c r="P74" s="41" t="s">
        <v>1782</v>
      </c>
    </row>
    <row r="75" spans="2:16" ht="16.5" thickBot="1">
      <c r="B75" s="40" t="s">
        <v>73</v>
      </c>
      <c r="C75" s="41">
        <v>30</v>
      </c>
      <c r="D75" s="42" t="s">
        <v>1783</v>
      </c>
      <c r="E75" s="56" t="s">
        <v>1906</v>
      </c>
      <c r="F75" s="42" t="s">
        <v>1762</v>
      </c>
      <c r="G75" s="42" t="s">
        <v>1778</v>
      </c>
      <c r="H75" s="41" t="s">
        <v>1784</v>
      </c>
      <c r="I75" s="46" t="s">
        <v>1785</v>
      </c>
      <c r="J75" s="49"/>
      <c r="K75" s="43" t="s">
        <v>73</v>
      </c>
      <c r="L75" s="41">
        <v>30</v>
      </c>
      <c r="M75" s="42" t="s">
        <v>1766</v>
      </c>
      <c r="N75" s="41" t="s">
        <v>1767</v>
      </c>
      <c r="O75" s="42" t="s">
        <v>1786</v>
      </c>
      <c r="P75" s="41" t="s">
        <v>1787</v>
      </c>
    </row>
    <row r="76" spans="2:16" ht="16.5" thickBot="1">
      <c r="B76" s="40" t="s">
        <v>82</v>
      </c>
      <c r="C76" s="41">
        <v>10</v>
      </c>
      <c r="D76" s="42" t="s">
        <v>1766</v>
      </c>
      <c r="E76" s="41">
        <v>2</v>
      </c>
      <c r="F76" s="42" t="s">
        <v>1770</v>
      </c>
      <c r="G76" s="42" t="s">
        <v>1775</v>
      </c>
      <c r="H76" s="41" t="s">
        <v>1776</v>
      </c>
      <c r="I76" s="46" t="s">
        <v>1777</v>
      </c>
      <c r="J76" s="49"/>
      <c r="K76" s="43" t="s">
        <v>82</v>
      </c>
      <c r="L76" s="41">
        <v>10</v>
      </c>
      <c r="M76" s="42" t="s">
        <v>1783</v>
      </c>
      <c r="N76" s="41" t="s">
        <v>1767</v>
      </c>
      <c r="O76" s="42" t="s">
        <v>1781</v>
      </c>
      <c r="P76" s="41" t="s">
        <v>1769</v>
      </c>
    </row>
    <row r="77" spans="2:16" ht="16.5" thickBot="1">
      <c r="B77" s="40" t="s">
        <v>80</v>
      </c>
      <c r="C77" s="41">
        <v>10</v>
      </c>
      <c r="D77" s="42" t="s">
        <v>1766</v>
      </c>
      <c r="E77" s="41">
        <v>2</v>
      </c>
      <c r="F77" s="42" t="s">
        <v>1770</v>
      </c>
      <c r="G77" s="42" t="s">
        <v>1775</v>
      </c>
      <c r="H77" s="41" t="s">
        <v>1776</v>
      </c>
      <c r="I77" s="46" t="s">
        <v>1777</v>
      </c>
      <c r="J77" s="49"/>
      <c r="K77" s="43" t="s">
        <v>80</v>
      </c>
      <c r="L77" s="41">
        <v>10</v>
      </c>
      <c r="M77" s="42" t="s">
        <v>1783</v>
      </c>
      <c r="N77" s="41" t="s">
        <v>1788</v>
      </c>
      <c r="O77" s="42" t="s">
        <v>1781</v>
      </c>
      <c r="P77" s="41" t="s">
        <v>1789</v>
      </c>
    </row>
    <row r="78" spans="2:16" ht="16.5" thickBot="1">
      <c r="B78" s="40" t="s">
        <v>1790</v>
      </c>
      <c r="C78" s="41">
        <v>10</v>
      </c>
      <c r="D78" s="42" t="s">
        <v>1766</v>
      </c>
      <c r="E78" s="41">
        <v>2</v>
      </c>
      <c r="F78" s="42" t="s">
        <v>1770</v>
      </c>
      <c r="G78" s="42" t="s">
        <v>1775</v>
      </c>
      <c r="H78" s="41" t="s">
        <v>1776</v>
      </c>
      <c r="I78" s="46" t="s">
        <v>1777</v>
      </c>
      <c r="J78" s="49"/>
      <c r="K78" s="43" t="s">
        <v>1790</v>
      </c>
      <c r="L78" s="41">
        <v>10</v>
      </c>
      <c r="M78" s="42" t="s">
        <v>1766</v>
      </c>
      <c r="N78" s="41" t="s">
        <v>1774</v>
      </c>
      <c r="O78" s="42" t="s">
        <v>1758</v>
      </c>
      <c r="P78" s="41" t="s">
        <v>1787</v>
      </c>
    </row>
    <row r="79" spans="2:16" ht="16.5" thickBot="1">
      <c r="B79" s="40" t="s">
        <v>81</v>
      </c>
      <c r="C79" s="41">
        <v>10</v>
      </c>
      <c r="D79" s="42" t="s">
        <v>1791</v>
      </c>
      <c r="E79" s="41">
        <v>1</v>
      </c>
      <c r="F79" s="42" t="s">
        <v>1756</v>
      </c>
      <c r="G79" s="42" t="s">
        <v>1781</v>
      </c>
      <c r="H79" s="41" t="s">
        <v>1792</v>
      </c>
      <c r="I79" s="46" t="s">
        <v>1785</v>
      </c>
      <c r="J79" s="49"/>
      <c r="K79" s="43" t="s">
        <v>81</v>
      </c>
      <c r="L79" s="41">
        <v>10</v>
      </c>
      <c r="M79" s="42" t="s">
        <v>1791</v>
      </c>
      <c r="N79" s="41" t="s">
        <v>1793</v>
      </c>
      <c r="O79" s="42" t="s">
        <v>1778</v>
      </c>
      <c r="P79" s="41" t="s">
        <v>1794</v>
      </c>
    </row>
    <row r="80" spans="2:16" ht="16.5" thickBot="1">
      <c r="B80" s="45"/>
      <c r="I80" s="170"/>
      <c r="J80" s="171"/>
      <c r="K80" s="170"/>
    </row>
    <row r="81" spans="2:16" ht="16.5" thickBot="1">
      <c r="B81" s="635" t="s">
        <v>1795</v>
      </c>
      <c r="C81" s="636"/>
      <c r="D81" s="639" t="s">
        <v>1736</v>
      </c>
      <c r="E81" s="640"/>
      <c r="F81" s="640"/>
      <c r="G81" s="640"/>
      <c r="H81" s="640"/>
      <c r="I81" s="640"/>
      <c r="J81" s="48"/>
      <c r="K81" s="641" t="s">
        <v>1795</v>
      </c>
      <c r="L81" s="636"/>
      <c r="M81" s="639" t="s">
        <v>1737</v>
      </c>
      <c r="N81" s="640"/>
      <c r="O81" s="640"/>
      <c r="P81" s="643"/>
    </row>
    <row r="82" spans="2:16" ht="16.5" thickBot="1">
      <c r="B82" s="637"/>
      <c r="C82" s="638"/>
      <c r="D82" s="639" t="s">
        <v>1738</v>
      </c>
      <c r="E82" s="640"/>
      <c r="F82" s="643"/>
      <c r="G82" s="639" t="s">
        <v>1739</v>
      </c>
      <c r="H82" s="640"/>
      <c r="I82" s="640"/>
      <c r="J82" s="48"/>
      <c r="K82" s="642"/>
      <c r="L82" s="638"/>
      <c r="M82" s="639" t="s">
        <v>1738</v>
      </c>
      <c r="N82" s="643"/>
      <c r="O82" s="639" t="s">
        <v>1739</v>
      </c>
      <c r="P82" s="643"/>
    </row>
    <row r="83" spans="2:16" ht="16.5" thickBot="1">
      <c r="B83" s="37"/>
      <c r="C83" s="38" t="s">
        <v>1740</v>
      </c>
      <c r="D83" s="38" t="s">
        <v>1741</v>
      </c>
      <c r="E83" s="38" t="s">
        <v>1742</v>
      </c>
      <c r="F83" s="38" t="s">
        <v>1743</v>
      </c>
      <c r="G83" s="38" t="s">
        <v>1741</v>
      </c>
      <c r="H83" s="38" t="s">
        <v>1742</v>
      </c>
      <c r="I83" s="36" t="s">
        <v>1743</v>
      </c>
      <c r="J83" s="48"/>
      <c r="K83" s="38"/>
      <c r="L83" s="39" t="s">
        <v>1740</v>
      </c>
      <c r="M83" s="38" t="s">
        <v>1741</v>
      </c>
      <c r="N83" s="38" t="s">
        <v>1743</v>
      </c>
      <c r="O83" s="38" t="s">
        <v>1741</v>
      </c>
      <c r="P83" s="38" t="s">
        <v>1743</v>
      </c>
    </row>
    <row r="84" spans="2:16" ht="16.5" thickBot="1">
      <c r="B84" s="40" t="s">
        <v>82</v>
      </c>
      <c r="C84" s="41">
        <v>10</v>
      </c>
      <c r="D84" s="42" t="s">
        <v>1783</v>
      </c>
      <c r="E84" s="41">
        <v>4</v>
      </c>
      <c r="F84" s="42" t="s">
        <v>1796</v>
      </c>
      <c r="G84" s="42" t="s">
        <v>1781</v>
      </c>
      <c r="H84" s="41" t="s">
        <v>1792</v>
      </c>
      <c r="I84" s="46" t="s">
        <v>1785</v>
      </c>
      <c r="J84" s="49"/>
      <c r="K84" s="43" t="s">
        <v>82</v>
      </c>
      <c r="L84" s="41">
        <v>10</v>
      </c>
      <c r="M84" s="42" t="s">
        <v>1783</v>
      </c>
      <c r="N84" s="41" t="s">
        <v>1767</v>
      </c>
      <c r="O84" s="42" t="s">
        <v>1758</v>
      </c>
      <c r="P84" s="41" t="s">
        <v>1787</v>
      </c>
    </row>
    <row r="85" spans="2:16" ht="16.5" thickBot="1">
      <c r="B85" s="40" t="s">
        <v>80</v>
      </c>
      <c r="C85" s="41">
        <v>10</v>
      </c>
      <c r="D85" s="42" t="s">
        <v>1783</v>
      </c>
      <c r="E85" s="41">
        <v>4</v>
      </c>
      <c r="F85" s="42" t="s">
        <v>1796</v>
      </c>
      <c r="G85" s="42" t="s">
        <v>1797</v>
      </c>
      <c r="H85" s="41" t="s">
        <v>1798</v>
      </c>
      <c r="I85" s="46" t="s">
        <v>1799</v>
      </c>
      <c r="J85" s="49"/>
      <c r="K85" s="43" t="s">
        <v>80</v>
      </c>
      <c r="L85" s="41">
        <v>10</v>
      </c>
      <c r="M85" s="42" t="s">
        <v>1783</v>
      </c>
      <c r="N85" s="41" t="s">
        <v>1788</v>
      </c>
      <c r="O85" s="42" t="s">
        <v>1763</v>
      </c>
      <c r="P85" s="41" t="s">
        <v>1800</v>
      </c>
    </row>
    <row r="86" spans="2:16" ht="16.5" thickBot="1">
      <c r="B86" s="40" t="s">
        <v>1790</v>
      </c>
      <c r="C86" s="41">
        <v>10</v>
      </c>
      <c r="D86" s="42" t="s">
        <v>1783</v>
      </c>
      <c r="E86" s="41">
        <v>4</v>
      </c>
      <c r="F86" s="42" t="s">
        <v>1796</v>
      </c>
      <c r="G86" s="42" t="s">
        <v>1797</v>
      </c>
      <c r="H86" s="41" t="s">
        <v>1798</v>
      </c>
      <c r="I86" s="46" t="s">
        <v>1799</v>
      </c>
      <c r="J86" s="49"/>
      <c r="K86" s="43" t="s">
        <v>1790</v>
      </c>
      <c r="L86" s="41" t="s">
        <v>1751</v>
      </c>
      <c r="M86" s="41" t="s">
        <v>1751</v>
      </c>
      <c r="N86" s="41" t="s">
        <v>1751</v>
      </c>
      <c r="O86" s="41" t="s">
        <v>1751</v>
      </c>
      <c r="P86" s="41" t="s">
        <v>1751</v>
      </c>
    </row>
    <row r="87" spans="2:16" ht="16.5" thickBot="1">
      <c r="B87" s="45"/>
      <c r="I87" s="170"/>
      <c r="J87" s="171"/>
      <c r="K87" s="170"/>
    </row>
    <row r="88" spans="2:16" ht="16.5" thickBot="1">
      <c r="B88" s="635" t="s">
        <v>184</v>
      </c>
      <c r="C88" s="636"/>
      <c r="D88" s="639" t="s">
        <v>1736</v>
      </c>
      <c r="E88" s="640"/>
      <c r="F88" s="640"/>
      <c r="G88" s="640"/>
      <c r="H88" s="640"/>
      <c r="I88" s="640"/>
      <c r="J88" s="48"/>
      <c r="K88" s="641" t="s">
        <v>184</v>
      </c>
      <c r="L88" s="636"/>
      <c r="M88" s="639" t="s">
        <v>1737</v>
      </c>
      <c r="N88" s="640"/>
      <c r="O88" s="640"/>
      <c r="P88" s="643"/>
    </row>
    <row r="89" spans="2:16" ht="16.5" thickBot="1">
      <c r="B89" s="637"/>
      <c r="C89" s="638"/>
      <c r="D89" s="639" t="s">
        <v>1738</v>
      </c>
      <c r="E89" s="640"/>
      <c r="F89" s="643"/>
      <c r="G89" s="639" t="s">
        <v>1739</v>
      </c>
      <c r="H89" s="640"/>
      <c r="I89" s="640"/>
      <c r="J89" s="48"/>
      <c r="K89" s="642"/>
      <c r="L89" s="638"/>
      <c r="M89" s="639" t="s">
        <v>1738</v>
      </c>
      <c r="N89" s="643"/>
      <c r="O89" s="639" t="s">
        <v>1739</v>
      </c>
      <c r="P89" s="643"/>
    </row>
    <row r="90" spans="2:16" ht="16.5" thickBot="1">
      <c r="B90" s="37"/>
      <c r="C90" s="38" t="s">
        <v>1740</v>
      </c>
      <c r="D90" s="38" t="s">
        <v>1741</v>
      </c>
      <c r="E90" s="38" t="s">
        <v>1742</v>
      </c>
      <c r="F90" s="38" t="s">
        <v>1743</v>
      </c>
      <c r="G90" s="38" t="s">
        <v>1741</v>
      </c>
      <c r="H90" s="38" t="s">
        <v>1742</v>
      </c>
      <c r="I90" s="36" t="s">
        <v>1743</v>
      </c>
      <c r="J90" s="48"/>
      <c r="K90" s="38"/>
      <c r="L90" s="39" t="s">
        <v>1740</v>
      </c>
      <c r="M90" s="38" t="s">
        <v>1741</v>
      </c>
      <c r="N90" s="38" t="s">
        <v>1743</v>
      </c>
      <c r="O90" s="38" t="s">
        <v>1741</v>
      </c>
      <c r="P90" s="38" t="s">
        <v>1743</v>
      </c>
    </row>
    <row r="91" spans="2:16" ht="16.5" thickBot="1">
      <c r="B91" s="40" t="s">
        <v>1760</v>
      </c>
      <c r="C91" s="41">
        <v>30</v>
      </c>
      <c r="D91" s="42" t="s">
        <v>1801</v>
      </c>
      <c r="E91" s="41">
        <v>16</v>
      </c>
      <c r="F91" s="42" t="s">
        <v>1802</v>
      </c>
      <c r="G91" s="42" t="s">
        <v>1781</v>
      </c>
      <c r="H91" s="41" t="s">
        <v>1803</v>
      </c>
      <c r="I91" s="46" t="s">
        <v>1804</v>
      </c>
      <c r="J91" s="49"/>
      <c r="K91" s="43" t="s">
        <v>1760</v>
      </c>
      <c r="L91" s="41">
        <v>30</v>
      </c>
      <c r="M91" s="42" t="s">
        <v>1805</v>
      </c>
      <c r="N91" s="41" t="s">
        <v>1806</v>
      </c>
      <c r="O91" s="42" t="s">
        <v>1797</v>
      </c>
      <c r="P91" s="41" t="s">
        <v>1807</v>
      </c>
    </row>
    <row r="92" spans="2:16" ht="16.5" thickBot="1">
      <c r="B92" s="40" t="s">
        <v>1808</v>
      </c>
      <c r="C92" s="41">
        <v>100</v>
      </c>
      <c r="D92" s="42" t="s">
        <v>1805</v>
      </c>
      <c r="E92" s="41" t="s">
        <v>1809</v>
      </c>
      <c r="F92" s="42" t="s">
        <v>1810</v>
      </c>
      <c r="G92" s="42" t="s">
        <v>1763</v>
      </c>
      <c r="H92" s="41" t="s">
        <v>1811</v>
      </c>
      <c r="I92" s="46" t="s">
        <v>1799</v>
      </c>
      <c r="J92" s="49"/>
      <c r="K92" s="43" t="s">
        <v>1808</v>
      </c>
      <c r="L92" s="41">
        <v>30</v>
      </c>
      <c r="M92" s="42" t="s">
        <v>1805</v>
      </c>
      <c r="N92" s="41" t="s">
        <v>1806</v>
      </c>
      <c r="O92" s="42" t="s">
        <v>1797</v>
      </c>
      <c r="P92" s="41" t="s">
        <v>1807</v>
      </c>
    </row>
    <row r="93" spans="2:16" ht="16.5" thickBot="1">
      <c r="B93" s="40" t="s">
        <v>1812</v>
      </c>
      <c r="C93" s="41" t="s">
        <v>1813</v>
      </c>
      <c r="D93" s="42" t="s">
        <v>1805</v>
      </c>
      <c r="E93" s="41" t="s">
        <v>1809</v>
      </c>
      <c r="F93" s="42" t="s">
        <v>1810</v>
      </c>
      <c r="G93" s="42" t="s">
        <v>1763</v>
      </c>
      <c r="H93" s="41" t="s">
        <v>1764</v>
      </c>
      <c r="I93" s="46" t="s">
        <v>1765</v>
      </c>
      <c r="J93" s="49"/>
      <c r="K93" s="43" t="s">
        <v>1812</v>
      </c>
      <c r="L93" s="41" t="s">
        <v>1814</v>
      </c>
      <c r="M93" s="42" t="s">
        <v>1805</v>
      </c>
      <c r="N93" s="41" t="s">
        <v>1806</v>
      </c>
      <c r="O93" s="42" t="s">
        <v>1797</v>
      </c>
      <c r="P93" s="41" t="s">
        <v>1807</v>
      </c>
    </row>
    <row r="94" spans="2:16" ht="16.5" thickBot="1">
      <c r="B94" s="40" t="s">
        <v>1815</v>
      </c>
      <c r="C94" s="41" t="s">
        <v>1816</v>
      </c>
      <c r="D94" s="42" t="s">
        <v>1805</v>
      </c>
      <c r="E94" s="41" t="s">
        <v>1809</v>
      </c>
      <c r="F94" s="42" t="s">
        <v>1810</v>
      </c>
      <c r="G94" s="42" t="s">
        <v>1758</v>
      </c>
      <c r="H94" s="41" t="s">
        <v>1817</v>
      </c>
      <c r="I94" s="46" t="s">
        <v>1804</v>
      </c>
      <c r="J94" s="49"/>
      <c r="K94" s="43" t="s">
        <v>1815</v>
      </c>
      <c r="L94" s="41" t="s">
        <v>1816</v>
      </c>
      <c r="M94" s="42" t="s">
        <v>1805</v>
      </c>
      <c r="N94" s="41" t="s">
        <v>1806</v>
      </c>
      <c r="O94" s="42" t="s">
        <v>1797</v>
      </c>
      <c r="P94" s="41" t="s">
        <v>1807</v>
      </c>
    </row>
    <row r="95" spans="2:16" ht="16.5" thickBot="1">
      <c r="B95" s="40" t="s">
        <v>73</v>
      </c>
      <c r="C95" s="41">
        <v>30</v>
      </c>
      <c r="D95" s="42" t="s">
        <v>1801</v>
      </c>
      <c r="E95" s="41">
        <v>16</v>
      </c>
      <c r="F95" s="42" t="s">
        <v>1802</v>
      </c>
      <c r="G95" s="42" t="s">
        <v>1797</v>
      </c>
      <c r="H95" s="41" t="s">
        <v>1798</v>
      </c>
      <c r="I95" s="46" t="s">
        <v>1799</v>
      </c>
      <c r="J95" s="49"/>
      <c r="K95" s="43" t="s">
        <v>73</v>
      </c>
      <c r="L95" s="41">
        <v>30</v>
      </c>
      <c r="M95" s="42" t="s">
        <v>1801</v>
      </c>
      <c r="N95" s="41" t="s">
        <v>1788</v>
      </c>
      <c r="O95" s="42" t="s">
        <v>1763</v>
      </c>
      <c r="P95" s="41" t="s">
        <v>1787</v>
      </c>
    </row>
    <row r="96" spans="2:16" ht="16.5" thickBot="1">
      <c r="B96" s="40" t="s">
        <v>82</v>
      </c>
      <c r="C96" s="41">
        <v>10</v>
      </c>
      <c r="D96" s="42" t="s">
        <v>1783</v>
      </c>
      <c r="E96" s="41">
        <v>4</v>
      </c>
      <c r="F96" s="42" t="s">
        <v>1796</v>
      </c>
      <c r="G96" s="42" t="s">
        <v>1818</v>
      </c>
      <c r="H96" s="41" t="s">
        <v>1819</v>
      </c>
      <c r="I96" s="46" t="s">
        <v>1804</v>
      </c>
      <c r="J96" s="49"/>
      <c r="K96" s="43" t="s">
        <v>82</v>
      </c>
      <c r="L96" s="41">
        <v>10</v>
      </c>
      <c r="M96" s="42" t="s">
        <v>1761</v>
      </c>
      <c r="N96" s="41" t="s">
        <v>1767</v>
      </c>
      <c r="O96" s="42" t="s">
        <v>1768</v>
      </c>
      <c r="P96" s="41" t="s">
        <v>1820</v>
      </c>
    </row>
    <row r="97" spans="2:16" ht="16.5" thickBot="1">
      <c r="B97" s="40" t="s">
        <v>80</v>
      </c>
      <c r="C97" s="41">
        <v>10</v>
      </c>
      <c r="D97" s="42" t="s">
        <v>1783</v>
      </c>
      <c r="E97" s="41">
        <v>4</v>
      </c>
      <c r="F97" s="42" t="s">
        <v>1796</v>
      </c>
      <c r="G97" s="42" t="s">
        <v>1818</v>
      </c>
      <c r="H97" s="41" t="s">
        <v>1819</v>
      </c>
      <c r="I97" s="46" t="s">
        <v>1804</v>
      </c>
      <c r="J97" s="49"/>
      <c r="K97" s="43" t="s">
        <v>80</v>
      </c>
      <c r="L97" s="41">
        <v>10</v>
      </c>
      <c r="M97" s="42" t="s">
        <v>1783</v>
      </c>
      <c r="N97" s="41" t="s">
        <v>1788</v>
      </c>
      <c r="O97" s="42" t="s">
        <v>1758</v>
      </c>
      <c r="P97" s="41" t="s">
        <v>1807</v>
      </c>
    </row>
    <row r="98" spans="2:16" ht="16.5" thickBot="1">
      <c r="B98" s="40" t="s">
        <v>1790</v>
      </c>
      <c r="C98" s="41">
        <v>10</v>
      </c>
      <c r="D98" s="42" t="s">
        <v>1783</v>
      </c>
      <c r="E98" s="41">
        <v>4</v>
      </c>
      <c r="F98" s="42" t="s">
        <v>1796</v>
      </c>
      <c r="G98" s="42" t="s">
        <v>1818</v>
      </c>
      <c r="H98" s="41" t="s">
        <v>1819</v>
      </c>
      <c r="I98" s="46" t="s">
        <v>1804</v>
      </c>
      <c r="J98" s="49"/>
      <c r="K98" s="43" t="s">
        <v>1790</v>
      </c>
      <c r="L98" s="41" t="s">
        <v>1751</v>
      </c>
      <c r="M98" s="41" t="s">
        <v>1751</v>
      </c>
      <c r="N98" s="41" t="s">
        <v>1751</v>
      </c>
      <c r="O98" s="41" t="s">
        <v>1751</v>
      </c>
      <c r="P98" s="41" t="s">
        <v>1751</v>
      </c>
    </row>
    <row r="99" spans="2:16">
      <c r="B99" s="106"/>
      <c r="C99" s="107"/>
      <c r="D99" s="108"/>
      <c r="E99" s="107"/>
      <c r="F99" s="108"/>
      <c r="G99" s="108"/>
      <c r="H99" s="107"/>
      <c r="I99" s="108"/>
      <c r="J99" s="109"/>
      <c r="K99" s="106"/>
      <c r="L99" s="107"/>
      <c r="M99" s="107"/>
      <c r="N99" s="107"/>
      <c r="O99" s="107"/>
      <c r="P99" s="107"/>
    </row>
  </sheetData>
  <mergeCells count="32">
    <mergeCell ref="B88:C89"/>
    <mergeCell ref="D88:I88"/>
    <mergeCell ref="K88:L89"/>
    <mergeCell ref="M88:P88"/>
    <mergeCell ref="D89:F89"/>
    <mergeCell ref="G89:I89"/>
    <mergeCell ref="M89:N89"/>
    <mergeCell ref="O89:P89"/>
    <mergeCell ref="B81:C82"/>
    <mergeCell ref="D81:I81"/>
    <mergeCell ref="K81:L82"/>
    <mergeCell ref="M81:P81"/>
    <mergeCell ref="D82:F82"/>
    <mergeCell ref="G82:I82"/>
    <mergeCell ref="M82:N82"/>
    <mergeCell ref="O82:P82"/>
    <mergeCell ref="B68:C69"/>
    <mergeCell ref="D68:I68"/>
    <mergeCell ref="K68:L69"/>
    <mergeCell ref="M68:P68"/>
    <mergeCell ref="D69:F69"/>
    <mergeCell ref="G69:I69"/>
    <mergeCell ref="M69:N69"/>
    <mergeCell ref="O69:P69"/>
    <mergeCell ref="B61:C62"/>
    <mergeCell ref="D61:I61"/>
    <mergeCell ref="K61:L62"/>
    <mergeCell ref="M61:P61"/>
    <mergeCell ref="D62:F62"/>
    <mergeCell ref="G62:I62"/>
    <mergeCell ref="M62:N62"/>
    <mergeCell ref="O62:P62"/>
  </mergeCells>
  <phoneticPr fontId="26" type="noConversion"/>
  <pageMargins left="0.25" right="0.25" top="0.75" bottom="0.75" header="0.3" footer="0.3"/>
  <pageSetup paperSize="9" scale="70" fitToHeight="2" orientation="portrait" r:id="rId1"/>
  <rowBreaks count="1" manualBreakCount="1">
    <brk id="56" max="15" man="1"/>
  </rowBreaks>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H2782"/>
  <sheetViews>
    <sheetView topLeftCell="B1" zoomScale="111" workbookViewId="0">
      <selection activeCell="C266" sqref="C266"/>
    </sheetView>
  </sheetViews>
  <sheetFormatPr defaultColWidth="11" defaultRowHeight="12.75"/>
  <cols>
    <col min="1" max="1" width="5.625" style="2" customWidth="1"/>
    <col min="2" max="2" width="86.25" style="116" customWidth="1"/>
    <col min="3" max="3" width="61.75" style="594" customWidth="1"/>
    <col min="4" max="4" width="77.875" style="116" customWidth="1"/>
    <col min="5" max="5" width="109" style="132" customWidth="1"/>
    <col min="6" max="7" width="11" style="2"/>
    <col min="8" max="8" width="56.375" style="2" customWidth="1"/>
    <col min="9" max="9" width="54.875" style="2" customWidth="1"/>
    <col min="10" max="16384" width="11" style="2"/>
  </cols>
  <sheetData>
    <row r="1" spans="1:8">
      <c r="A1" s="143" t="str">
        <f>A4</f>
        <v>Enter the number of the desired language in the cell A3: 1- English, 2- French, 3- Spanish</v>
      </c>
      <c r="E1" s="133"/>
    </row>
    <row r="2" spans="1:8">
      <c r="A2" s="144"/>
      <c r="E2" s="133"/>
    </row>
    <row r="3" spans="1:8" s="149" customFormat="1" ht="18.75">
      <c r="A3" s="147">
        <v>1</v>
      </c>
      <c r="B3" s="148" t="str">
        <f>A5</f>
        <v>1-English</v>
      </c>
      <c r="C3" s="595" t="s">
        <v>7477</v>
      </c>
      <c r="D3" s="148" t="str">
        <f>A6</f>
        <v>2-French</v>
      </c>
      <c r="E3" s="148" t="s">
        <v>5580</v>
      </c>
      <c r="H3" s="2"/>
    </row>
    <row r="4" spans="1:8" ht="25.5">
      <c r="A4" s="145" t="str">
        <f t="shared" ref="A4:A67" si="0">IF(langue=1,B4,IF(langue=2,D4,E4))</f>
        <v>Enter the number of the desired language in the cell A3: 1- English, 2- French, 3- Spanish</v>
      </c>
      <c r="B4" s="178" t="s">
        <v>5577</v>
      </c>
      <c r="C4" s="594" t="s">
        <v>7091</v>
      </c>
      <c r="D4" s="116" t="s">
        <v>5578</v>
      </c>
      <c r="E4" s="133" t="s">
        <v>5581</v>
      </c>
    </row>
    <row r="5" spans="1:8">
      <c r="A5" s="145" t="str">
        <f t="shared" si="0"/>
        <v>1-English</v>
      </c>
      <c r="B5" s="116" t="s">
        <v>966</v>
      </c>
      <c r="C5" s="594" t="s">
        <v>7092</v>
      </c>
      <c r="D5" s="116" t="s">
        <v>5599</v>
      </c>
      <c r="E5" s="133" t="s">
        <v>3192</v>
      </c>
    </row>
    <row r="6" spans="1:8">
      <c r="A6" s="145" t="str">
        <f t="shared" si="0"/>
        <v>2-French</v>
      </c>
      <c r="B6" s="116" t="s">
        <v>1</v>
      </c>
      <c r="C6" s="594" t="s">
        <v>7093</v>
      </c>
      <c r="D6" s="116" t="s">
        <v>5600</v>
      </c>
      <c r="E6" s="133" t="s">
        <v>3193</v>
      </c>
    </row>
    <row r="7" spans="1:8">
      <c r="A7" s="145" t="str">
        <f t="shared" si="0"/>
        <v>3-Spanish</v>
      </c>
      <c r="B7" s="116" t="s">
        <v>2473</v>
      </c>
      <c r="C7" s="594" t="s">
        <v>7094</v>
      </c>
      <c r="D7" s="116" t="s">
        <v>5601</v>
      </c>
      <c r="E7" s="133" t="s">
        <v>3194</v>
      </c>
    </row>
    <row r="8" spans="1:8">
      <c r="A8" s="145" t="str">
        <f t="shared" si="0"/>
        <v>Laboratory Assessment</v>
      </c>
      <c r="B8" s="116" t="s">
        <v>2472</v>
      </c>
      <c r="C8" s="594" t="s">
        <v>7095</v>
      </c>
      <c r="D8" s="116" t="s">
        <v>4908</v>
      </c>
      <c r="E8" s="133" t="s">
        <v>3195</v>
      </c>
    </row>
    <row r="9" spans="1:8">
      <c r="A9" s="145" t="str">
        <f t="shared" si="0"/>
        <v xml:space="preserve">of </v>
      </c>
      <c r="B9" s="116" t="s">
        <v>2471</v>
      </c>
      <c r="C9" s="594" t="s">
        <v>7096</v>
      </c>
      <c r="D9" s="116" t="s">
        <v>2548</v>
      </c>
      <c r="E9" s="133" t="s">
        <v>3196</v>
      </c>
    </row>
    <row r="10" spans="1:8">
      <c r="A10" s="145" t="str">
        <f t="shared" si="0"/>
        <v>Antibiotic Resistance</v>
      </c>
      <c r="B10" s="116" t="s">
        <v>2470</v>
      </c>
      <c r="C10" s="594" t="s">
        <v>7097</v>
      </c>
      <c r="D10" s="116" t="s">
        <v>2482</v>
      </c>
      <c r="E10" s="133" t="s">
        <v>3965</v>
      </c>
    </row>
    <row r="11" spans="1:8">
      <c r="A11" s="145" t="str">
        <f t="shared" si="0"/>
        <v>Testing Capacity</v>
      </c>
      <c r="B11" s="116" t="s">
        <v>2469</v>
      </c>
      <c r="C11" s="594" t="s">
        <v>7098</v>
      </c>
      <c r="D11" s="116" t="s">
        <v>5579</v>
      </c>
      <c r="E11" s="62" t="s">
        <v>3966</v>
      </c>
    </row>
    <row r="12" spans="1:8">
      <c r="A12" s="145" t="str">
        <f t="shared" si="0"/>
        <v>Version 2.0 - October 2019</v>
      </c>
      <c r="B12" s="116" t="s">
        <v>5695</v>
      </c>
      <c r="C12" s="594" t="s">
        <v>7099</v>
      </c>
      <c r="D12" s="116" t="s">
        <v>2483</v>
      </c>
      <c r="E12" s="133" t="s">
        <v>3197</v>
      </c>
    </row>
    <row r="13" spans="1:8">
      <c r="A13" s="145" t="str">
        <f t="shared" si="0"/>
        <v>Developed by CDC &amp; IQLS</v>
      </c>
      <c r="B13" s="116" t="s">
        <v>2468</v>
      </c>
      <c r="C13" s="594" t="s">
        <v>7100</v>
      </c>
      <c r="D13" s="116" t="s">
        <v>2484</v>
      </c>
      <c r="E13" s="133" t="s">
        <v>3198</v>
      </c>
    </row>
    <row r="14" spans="1:8" ht="25.5">
      <c r="A14" s="145" t="str">
        <f t="shared" si="0"/>
        <v>Tables for use with AST Expert Rules Module, questions 12.1 - 12.25</v>
      </c>
      <c r="B14" s="116" t="s">
        <v>2461</v>
      </c>
      <c r="C14" s="594" t="s">
        <v>7101</v>
      </c>
      <c r="D14" s="116" t="s">
        <v>4909</v>
      </c>
      <c r="E14" s="133" t="s">
        <v>3967</v>
      </c>
    </row>
    <row r="15" spans="1:8" ht="25.5">
      <c r="A15" s="145" t="str">
        <f t="shared" si="0"/>
        <v>Current CLSI and EUCAST breakpoints for Salmonella spp, Enterobacteriaceae, Acinetobacter spp, and Pseudomonas aeruginosa</v>
      </c>
      <c r="B15" s="116" t="s">
        <v>2262</v>
      </c>
      <c r="C15" s="594" t="s">
        <v>7102</v>
      </c>
      <c r="D15" s="116" t="s">
        <v>4910</v>
      </c>
      <c r="E15" s="133" t="s">
        <v>3199</v>
      </c>
    </row>
    <row r="16" spans="1:8">
      <c r="A16" s="145" t="str">
        <f t="shared" si="0"/>
        <v>Figure for use with AST QC Module, questions 7.7 - 7.11</v>
      </c>
      <c r="B16" s="116" t="s">
        <v>2460</v>
      </c>
      <c r="C16" s="594" t="s">
        <v>7103</v>
      </c>
      <c r="D16" s="116" t="s">
        <v>4911</v>
      </c>
      <c r="E16" s="133" t="s">
        <v>3968</v>
      </c>
    </row>
    <row r="17" spans="1:5">
      <c r="A17" s="145" t="str">
        <f t="shared" si="0"/>
        <v>Workflow for subculturing and using reference strains</v>
      </c>
      <c r="B17" s="116" t="s">
        <v>5588</v>
      </c>
      <c r="C17" s="594" t="s">
        <v>7104</v>
      </c>
      <c r="D17" s="116" t="s">
        <v>5602</v>
      </c>
      <c r="E17" s="133" t="s">
        <v>5667</v>
      </c>
    </row>
    <row r="18" spans="1:5">
      <c r="A18" s="145" t="str">
        <f t="shared" si="0"/>
        <v>as described in CLSI M02, Subchapter 4.4</v>
      </c>
      <c r="B18" s="116" t="s">
        <v>5589</v>
      </c>
      <c r="C18" s="594" t="s">
        <v>7105</v>
      </c>
      <c r="D18" s="116" t="s">
        <v>5603</v>
      </c>
      <c r="E18" s="133" t="s">
        <v>5668</v>
      </c>
    </row>
    <row r="19" spans="1:5">
      <c r="A19" s="145" t="str">
        <f t="shared" si="0"/>
        <v>"F" indicates the frozen or freeze-dried state of the stock culture</v>
      </c>
      <c r="B19" s="116" t="s">
        <v>5590</v>
      </c>
      <c r="C19" s="594" t="s">
        <v>7106</v>
      </c>
      <c r="D19" s="116" t="s">
        <v>5604</v>
      </c>
      <c r="E19" s="133" t="s">
        <v>5669</v>
      </c>
    </row>
    <row r="20" spans="1:5">
      <c r="A20" s="145" t="str">
        <f t="shared" si="0"/>
        <v>"1" indicates the first passage</v>
      </c>
      <c r="B20" s="116" t="s">
        <v>5591</v>
      </c>
      <c r="C20" s="594" t="s">
        <v>7107</v>
      </c>
      <c r="D20" s="116" t="s">
        <v>5605</v>
      </c>
      <c r="E20" s="133" t="s">
        <v>5670</v>
      </c>
    </row>
    <row r="21" spans="1:5">
      <c r="A21" s="145" t="str">
        <f t="shared" si="0"/>
        <v>"2" indicates the second passage</v>
      </c>
      <c r="B21" s="116" t="s">
        <v>5592</v>
      </c>
      <c r="C21" s="594" t="s">
        <v>7108</v>
      </c>
      <c r="D21" s="116" t="s">
        <v>5606</v>
      </c>
      <c r="E21" s="133" t="s">
        <v>5671</v>
      </c>
    </row>
    <row r="22" spans="1:5">
      <c r="A22" s="145" t="str">
        <f t="shared" si="0"/>
        <v>"3" indicates the third passage from stock culture</v>
      </c>
      <c r="B22" s="116" t="s">
        <v>5593</v>
      </c>
      <c r="C22" s="594" t="s">
        <v>7109</v>
      </c>
      <c r="D22" s="116" t="s">
        <v>5607</v>
      </c>
      <c r="E22" s="133" t="s">
        <v>5672</v>
      </c>
    </row>
    <row r="23" spans="1:5">
      <c r="A23" s="145" t="str">
        <f t="shared" si="0"/>
        <v>Figure for use with Facility Module, question 1.13</v>
      </c>
      <c r="B23" s="116" t="s">
        <v>2462</v>
      </c>
      <c r="C23" s="594" t="s">
        <v>7110</v>
      </c>
      <c r="D23" s="116" t="s">
        <v>4912</v>
      </c>
      <c r="E23" s="133" t="s">
        <v>3969</v>
      </c>
    </row>
    <row r="24" spans="1:5">
      <c r="A24" s="145" t="str">
        <f t="shared" si="0"/>
        <v>McFarland QC Standards in front of a Wickerham card</v>
      </c>
      <c r="B24" s="116" t="s">
        <v>2463</v>
      </c>
      <c r="C24" s="594" t="s">
        <v>7111</v>
      </c>
      <c r="D24" s="116" t="s">
        <v>4913</v>
      </c>
      <c r="E24" s="133" t="s">
        <v>3970</v>
      </c>
    </row>
    <row r="25" spans="1:5">
      <c r="A25" s="145" t="str">
        <f t="shared" si="0"/>
        <v>Laboratory Assessment of Antibiotic Resistance Testing Capacity</v>
      </c>
      <c r="B25" s="116" t="s">
        <v>84</v>
      </c>
      <c r="C25" s="594" t="s">
        <v>7112</v>
      </c>
      <c r="D25" s="116" t="s">
        <v>4914</v>
      </c>
      <c r="E25" s="133" t="s">
        <v>3971</v>
      </c>
    </row>
    <row r="26" spans="1:5">
      <c r="A26" s="145" t="str">
        <f t="shared" si="0"/>
        <v>Updated August 2019 - Excel adaptation by IQLS August 2019</v>
      </c>
      <c r="B26" s="116" t="s">
        <v>2417</v>
      </c>
      <c r="C26" s="594" t="s">
        <v>7113</v>
      </c>
      <c r="D26" s="116" t="s">
        <v>2485</v>
      </c>
      <c r="E26" s="133" t="s">
        <v>3972</v>
      </c>
    </row>
    <row r="27" spans="1:5">
      <c r="A27" s="145" t="str">
        <f t="shared" si="0"/>
        <v xml:space="preserve">Laboratory name </v>
      </c>
      <c r="B27" s="116" t="s">
        <v>9</v>
      </c>
      <c r="C27" s="594" t="s">
        <v>7114</v>
      </c>
      <c r="D27" s="116" t="s">
        <v>2486</v>
      </c>
      <c r="E27" s="133" t="s">
        <v>3200</v>
      </c>
    </row>
    <row r="28" spans="1:5">
      <c r="A28" s="145" t="str">
        <f t="shared" si="0"/>
        <v>Laboratory address</v>
      </c>
      <c r="B28" s="116" t="s">
        <v>10</v>
      </c>
      <c r="C28" s="594" t="s">
        <v>7115</v>
      </c>
      <c r="D28" s="116" t="s">
        <v>2487</v>
      </c>
      <c r="E28" s="133" t="s">
        <v>3201</v>
      </c>
    </row>
    <row r="29" spans="1:5">
      <c r="A29" s="145" t="str">
        <f t="shared" si="0"/>
        <v>City/Province/District</v>
      </c>
      <c r="B29" s="116" t="s">
        <v>2265</v>
      </c>
      <c r="C29" s="594" t="s">
        <v>7116</v>
      </c>
      <c r="D29" s="116" t="s">
        <v>2488</v>
      </c>
      <c r="E29" s="133" t="s">
        <v>3202</v>
      </c>
    </row>
    <row r="30" spans="1:5">
      <c r="A30" s="145" t="str">
        <f t="shared" si="0"/>
        <v>Country</v>
      </c>
      <c r="B30" s="116" t="s">
        <v>303</v>
      </c>
      <c r="C30" s="594" t="s">
        <v>5710</v>
      </c>
      <c r="D30" s="116" t="s">
        <v>2489</v>
      </c>
      <c r="E30" s="133" t="s">
        <v>3203</v>
      </c>
    </row>
    <row r="31" spans="1:5">
      <c r="A31" s="145" t="str">
        <f t="shared" si="0"/>
        <v>Date of Assessment</v>
      </c>
      <c r="B31" s="116" t="s">
        <v>2266</v>
      </c>
      <c r="C31" s="594" t="s">
        <v>7117</v>
      </c>
      <c r="D31" s="116" t="s">
        <v>2490</v>
      </c>
      <c r="E31" s="133" t="s">
        <v>3204</v>
      </c>
    </row>
    <row r="32" spans="1:5">
      <c r="A32" s="145" t="str">
        <f t="shared" si="0"/>
        <v>TEST MENU AND ANNUAL CULTURE WORKLOAD</v>
      </c>
      <c r="B32" s="116" t="s">
        <v>2243</v>
      </c>
      <c r="C32" s="594" t="s">
        <v>7118</v>
      </c>
      <c r="D32" s="116" t="s">
        <v>4915</v>
      </c>
      <c r="E32" s="62" t="s">
        <v>3973</v>
      </c>
    </row>
    <row r="33" spans="1:5">
      <c r="A33" s="145" t="str">
        <f t="shared" si="0"/>
        <v>Blood Cultures</v>
      </c>
      <c r="B33" s="116" t="s">
        <v>842</v>
      </c>
      <c r="C33" s="594" t="s">
        <v>7119</v>
      </c>
      <c r="D33" s="116" t="s">
        <v>4916</v>
      </c>
      <c r="E33" s="133" t="s">
        <v>3305</v>
      </c>
    </row>
    <row r="34" spans="1:5">
      <c r="A34" s="145" t="str">
        <f t="shared" si="0"/>
        <v>Urine Cultures</v>
      </c>
      <c r="B34" s="116" t="s">
        <v>843</v>
      </c>
      <c r="C34" s="594" t="s">
        <v>7120</v>
      </c>
      <c r="D34" s="116" t="s">
        <v>2491</v>
      </c>
      <c r="E34" s="133" t="s">
        <v>3974</v>
      </c>
    </row>
    <row r="35" spans="1:5">
      <c r="A35" s="145" t="str">
        <f t="shared" si="0"/>
        <v>Stool Cultures</v>
      </c>
      <c r="B35" s="116" t="s">
        <v>844</v>
      </c>
      <c r="C35" s="594" t="s">
        <v>7121</v>
      </c>
      <c r="D35" s="116" t="s">
        <v>4917</v>
      </c>
      <c r="E35" s="133" t="s">
        <v>3975</v>
      </c>
    </row>
    <row r="36" spans="1:5">
      <c r="A36" s="145" t="str">
        <f t="shared" si="0"/>
        <v>Respiratory Cultures (not TB)</v>
      </c>
      <c r="B36" s="116" t="s">
        <v>845</v>
      </c>
      <c r="C36" s="594" t="s">
        <v>7122</v>
      </c>
      <c r="D36" s="116" t="s">
        <v>4918</v>
      </c>
      <c r="E36" s="62" t="s">
        <v>3205</v>
      </c>
    </row>
    <row r="37" spans="1:5">
      <c r="A37" s="145" t="str">
        <f t="shared" si="0"/>
        <v>Wound Cultures</v>
      </c>
      <c r="B37" s="116" t="s">
        <v>846</v>
      </c>
      <c r="C37" s="594" t="s">
        <v>7123</v>
      </c>
      <c r="D37" s="116" t="s">
        <v>2493</v>
      </c>
      <c r="E37" s="62" t="s">
        <v>3976</v>
      </c>
    </row>
    <row r="38" spans="1:5">
      <c r="A38" s="145" t="str">
        <f t="shared" si="0"/>
        <v>Cerebrospinal Fluid Cultures</v>
      </c>
      <c r="B38" s="116" t="s">
        <v>854</v>
      </c>
      <c r="C38" s="594" t="s">
        <v>7124</v>
      </c>
      <c r="D38" s="116" t="s">
        <v>4919</v>
      </c>
      <c r="E38" s="62" t="s">
        <v>3206</v>
      </c>
    </row>
    <row r="39" spans="1:5">
      <c r="A39" s="145" t="str">
        <f t="shared" si="0"/>
        <v>Sterile Body Fluid Cultures</v>
      </c>
      <c r="B39" s="116" t="s">
        <v>847</v>
      </c>
      <c r="C39" s="594" t="s">
        <v>7125</v>
      </c>
      <c r="D39" s="116" t="s">
        <v>2495</v>
      </c>
      <c r="E39" s="62" t="s">
        <v>3207</v>
      </c>
    </row>
    <row r="40" spans="1:5">
      <c r="A40" s="145" t="str">
        <f t="shared" si="0"/>
        <v>Genital Cultures</v>
      </c>
      <c r="B40" s="116" t="s">
        <v>1591</v>
      </c>
      <c r="C40" s="594" t="s">
        <v>7126</v>
      </c>
      <c r="D40" s="116" t="s">
        <v>2496</v>
      </c>
      <c r="E40" s="62" t="s">
        <v>3977</v>
      </c>
    </row>
    <row r="41" spans="1:5">
      <c r="A41" s="145" t="str">
        <f t="shared" si="0"/>
        <v>Anaerobic Cultures</v>
      </c>
      <c r="B41" s="116" t="s">
        <v>848</v>
      </c>
      <c r="C41" s="594" t="s">
        <v>7127</v>
      </c>
      <c r="D41" s="116" t="s">
        <v>2497</v>
      </c>
      <c r="E41" s="62" t="s">
        <v>3978</v>
      </c>
    </row>
    <row r="42" spans="1:5">
      <c r="A42" s="145" t="str">
        <f t="shared" si="0"/>
        <v>Fungal Cultures (Yeast)</v>
      </c>
      <c r="B42" s="116" t="s">
        <v>850</v>
      </c>
      <c r="C42" s="594" t="s">
        <v>7128</v>
      </c>
      <c r="D42" s="116" t="s">
        <v>2498</v>
      </c>
      <c r="E42" s="133" t="s">
        <v>3979</v>
      </c>
    </row>
    <row r="43" spans="1:5">
      <c r="A43" s="145" t="str">
        <f t="shared" si="0"/>
        <v>Fungal Cultures (Mold)</v>
      </c>
      <c r="B43" s="116" t="s">
        <v>849</v>
      </c>
      <c r="C43" s="594" t="s">
        <v>7129</v>
      </c>
      <c r="D43" s="116" t="s">
        <v>2499</v>
      </c>
      <c r="E43" s="133" t="s">
        <v>3980</v>
      </c>
    </row>
    <row r="44" spans="1:5">
      <c r="A44" s="145" t="str">
        <f t="shared" si="0"/>
        <v>MRSA screen (nares, axilla, groin)</v>
      </c>
      <c r="B44" s="116" t="s">
        <v>851</v>
      </c>
      <c r="C44" s="594" t="s">
        <v>7130</v>
      </c>
      <c r="D44" s="116" t="s">
        <v>4920</v>
      </c>
      <c r="E44" s="62" t="s">
        <v>3981</v>
      </c>
    </row>
    <row r="45" spans="1:5">
      <c r="A45" s="145" t="str">
        <f t="shared" si="0"/>
        <v>VRE screen (rectal swab)</v>
      </c>
      <c r="B45" s="116" t="s">
        <v>852</v>
      </c>
      <c r="C45" s="594" t="s">
        <v>7131</v>
      </c>
      <c r="D45" s="116" t="s">
        <v>4921</v>
      </c>
      <c r="E45" s="62" t="s">
        <v>3982</v>
      </c>
    </row>
    <row r="46" spans="1:5">
      <c r="A46" s="145" t="str">
        <f t="shared" si="0"/>
        <v>CRE screen (rectal swab)</v>
      </c>
      <c r="B46" s="116" t="s">
        <v>853</v>
      </c>
      <c r="C46" s="594" t="s">
        <v>7132</v>
      </c>
      <c r="D46" s="116" t="s">
        <v>4922</v>
      </c>
      <c r="E46" s="62" t="s">
        <v>3983</v>
      </c>
    </row>
    <row r="47" spans="1:5" ht="25.5">
      <c r="A47" s="145" t="str">
        <f t="shared" si="0"/>
        <v>ID and/or AST of isolates referred from other laboratories</v>
      </c>
      <c r="B47" s="116" t="s">
        <v>2464</v>
      </c>
      <c r="C47" s="594" t="s">
        <v>7133</v>
      </c>
      <c r="D47" s="116" t="s">
        <v>4923</v>
      </c>
      <c r="E47" s="133" t="s">
        <v>3984</v>
      </c>
    </row>
    <row r="48" spans="1:5">
      <c r="A48" s="145" t="str">
        <f t="shared" si="0"/>
        <v xml:space="preserve">Other cultures of local imoprtance </v>
      </c>
      <c r="B48" s="116" t="s">
        <v>1934</v>
      </c>
      <c r="C48" s="594" t="s">
        <v>7134</v>
      </c>
      <c r="D48" s="116" t="s">
        <v>4924</v>
      </c>
      <c r="E48" s="133" t="s">
        <v>3985</v>
      </c>
    </row>
    <row r="49" spans="1:5">
      <c r="A49" s="145" t="str">
        <f t="shared" si="0"/>
        <v>ANNUAL AST WORKLOAD</v>
      </c>
      <c r="B49" s="116" t="s">
        <v>2244</v>
      </c>
      <c r="C49" s="594" t="s">
        <v>7700</v>
      </c>
      <c r="D49" s="116" t="s">
        <v>4925</v>
      </c>
      <c r="E49" s="133" t="s">
        <v>3986</v>
      </c>
    </row>
    <row r="50" spans="1:5">
      <c r="A50" s="145" t="str">
        <f t="shared" si="0"/>
        <v>Automated AST instrument</v>
      </c>
      <c r="B50" s="116" t="s">
        <v>2245</v>
      </c>
      <c r="C50" s="594" t="s">
        <v>7135</v>
      </c>
      <c r="D50" s="116" t="s">
        <v>4926</v>
      </c>
      <c r="E50" s="133" t="s">
        <v>3987</v>
      </c>
    </row>
    <row r="51" spans="1:5">
      <c r="A51" s="145" t="str">
        <f t="shared" si="0"/>
        <v>Disk diffusion</v>
      </c>
      <c r="B51" s="116" t="s">
        <v>67</v>
      </c>
      <c r="C51" s="594" t="s">
        <v>7136</v>
      </c>
      <c r="D51" s="116" t="s">
        <v>4927</v>
      </c>
      <c r="E51" s="133" t="s">
        <v>3988</v>
      </c>
    </row>
    <row r="52" spans="1:5">
      <c r="A52" s="145" t="str">
        <f t="shared" si="0"/>
        <v>Gradient Strip (e.g., Etest/Liofilchem)</v>
      </c>
      <c r="B52" s="116" t="s">
        <v>170</v>
      </c>
      <c r="C52" s="594" t="s">
        <v>7137</v>
      </c>
      <c r="D52" s="116" t="s">
        <v>4928</v>
      </c>
      <c r="E52" s="133" t="s">
        <v>3989</v>
      </c>
    </row>
    <row r="53" spans="1:5">
      <c r="A53" s="145" t="str">
        <f t="shared" si="0"/>
        <v>Broth microdilution (96-well tray)</v>
      </c>
      <c r="B53" s="116" t="s">
        <v>171</v>
      </c>
      <c r="C53" s="594" t="s">
        <v>7701</v>
      </c>
      <c r="D53" s="116" t="s">
        <v>4929</v>
      </c>
      <c r="E53" s="133" t="s">
        <v>3990</v>
      </c>
    </row>
    <row r="54" spans="1:5">
      <c r="A54" s="145" t="str">
        <f t="shared" si="0"/>
        <v>Broth macrodilultion (tube method)</v>
      </c>
      <c r="B54" s="116" t="s">
        <v>172</v>
      </c>
      <c r="C54" s="594" t="s">
        <v>7139</v>
      </c>
      <c r="D54" s="116" t="s">
        <v>4930</v>
      </c>
      <c r="E54" s="133" t="s">
        <v>3991</v>
      </c>
    </row>
    <row r="55" spans="1:5">
      <c r="A55" s="145" t="str">
        <f t="shared" si="0"/>
        <v>Agar dilution</v>
      </c>
      <c r="B55" s="116" t="s">
        <v>41</v>
      </c>
      <c r="C55" s="594" t="s">
        <v>7702</v>
      </c>
      <c r="D55" s="116" t="s">
        <v>4931</v>
      </c>
      <c r="E55" s="133" t="s">
        <v>3208</v>
      </c>
    </row>
    <row r="56" spans="1:5">
      <c r="A56" s="145" t="str">
        <f t="shared" si="0"/>
        <v>STAFFING</v>
      </c>
      <c r="B56" s="116" t="s">
        <v>965</v>
      </c>
      <c r="C56" s="594" t="s">
        <v>7141</v>
      </c>
      <c r="D56" s="116" t="s">
        <v>2500</v>
      </c>
      <c r="E56" s="133" t="s">
        <v>3209</v>
      </c>
    </row>
    <row r="57" spans="1:5" ht="25.5">
      <c r="A57" s="145" t="str">
        <f t="shared" si="0"/>
        <v>Advanced degree in Med. Microbiology/Med. Lab. (PhD, MD)</v>
      </c>
      <c r="B57" s="116" t="s">
        <v>961</v>
      </c>
      <c r="C57" s="596" t="s">
        <v>7142</v>
      </c>
      <c r="D57" s="116" t="s">
        <v>4932</v>
      </c>
      <c r="E57" s="62" t="s">
        <v>3992</v>
      </c>
    </row>
    <row r="58" spans="1:5">
      <c r="A58" s="145" t="str">
        <f t="shared" si="0"/>
        <v>Advanced degree, other concentration (PhD, MD)</v>
      </c>
      <c r="B58" s="116" t="s">
        <v>775</v>
      </c>
      <c r="C58" s="596" t="s">
        <v>6478</v>
      </c>
      <c r="D58" s="116" t="s">
        <v>4933</v>
      </c>
      <c r="E58" s="133" t="s">
        <v>3993</v>
      </c>
    </row>
    <row r="59" spans="1:5">
      <c r="A59" s="145" t="str">
        <f t="shared" si="0"/>
        <v>PG Master's degree in Microbiology or Med. Lab. Sciences</v>
      </c>
      <c r="B59" s="116" t="s">
        <v>962</v>
      </c>
      <c r="C59" s="596" t="s">
        <v>7143</v>
      </c>
      <c r="D59" s="116" t="s">
        <v>4934</v>
      </c>
      <c r="E59" s="62" t="s">
        <v>3994</v>
      </c>
    </row>
    <row r="60" spans="1:5">
      <c r="A60" s="145" t="str">
        <f t="shared" si="0"/>
        <v>Postgraduate Master's degree, other concentration</v>
      </c>
      <c r="B60" s="116" t="s">
        <v>776</v>
      </c>
      <c r="C60" s="596" t="s">
        <v>6477</v>
      </c>
      <c r="D60" s="116" t="s">
        <v>4935</v>
      </c>
      <c r="E60" s="62" t="s">
        <v>3995</v>
      </c>
    </row>
    <row r="61" spans="1:5">
      <c r="A61" s="145" t="str">
        <f t="shared" si="0"/>
        <v>Grad. Bachelor's degree in Microbiology or Med. Lab. Sciences</v>
      </c>
      <c r="B61" s="116" t="s">
        <v>963</v>
      </c>
      <c r="C61" s="596" t="s">
        <v>7144</v>
      </c>
      <c r="D61" s="116" t="s">
        <v>4936</v>
      </c>
      <c r="E61" s="62" t="s">
        <v>3996</v>
      </c>
    </row>
    <row r="62" spans="1:5">
      <c r="A62" s="145" t="str">
        <f t="shared" si="0"/>
        <v>Graduate Bachelor's degree, other concentration</v>
      </c>
      <c r="B62" s="116" t="s">
        <v>778</v>
      </c>
      <c r="C62" s="596" t="s">
        <v>6479</v>
      </c>
      <c r="D62" s="116" t="s">
        <v>4937</v>
      </c>
      <c r="E62" s="62" t="s">
        <v>3997</v>
      </c>
    </row>
    <row r="63" spans="1:5">
      <c r="A63" s="145" t="str">
        <f t="shared" si="0"/>
        <v>UG Certificate/Diploma in Microbiology or Med. Lab. Sciences</v>
      </c>
      <c r="B63" s="116" t="s">
        <v>964</v>
      </c>
      <c r="C63" s="596" t="s">
        <v>7145</v>
      </c>
      <c r="D63" s="116" t="s">
        <v>4938</v>
      </c>
      <c r="E63" s="62" t="s">
        <v>3998</v>
      </c>
    </row>
    <row r="64" spans="1:5">
      <c r="A64" s="145" t="str">
        <f t="shared" si="0"/>
        <v>Undergraduate Certificate or Diploma, other concentration</v>
      </c>
      <c r="B64" s="116" t="s">
        <v>780</v>
      </c>
      <c r="C64" s="596" t="s">
        <v>6480</v>
      </c>
      <c r="D64" s="116" t="s">
        <v>4939</v>
      </c>
      <c r="E64" s="62" t="s">
        <v>3999</v>
      </c>
    </row>
    <row r="65" spans="1:5">
      <c r="A65" s="145" t="str">
        <f t="shared" si="0"/>
        <v>High school/Secondary school diploma</v>
      </c>
      <c r="B65" s="116" t="s">
        <v>828</v>
      </c>
      <c r="C65" s="596" t="s">
        <v>5745</v>
      </c>
      <c r="D65" s="116" t="s">
        <v>2501</v>
      </c>
      <c r="E65" s="62" t="s">
        <v>4000</v>
      </c>
    </row>
    <row r="66" spans="1:5">
      <c r="A66" s="145" t="str">
        <f t="shared" si="0"/>
        <v>On-the-job training only</v>
      </c>
      <c r="B66" s="116" t="s">
        <v>827</v>
      </c>
      <c r="C66" s="596" t="s">
        <v>5746</v>
      </c>
      <c r="D66" s="116" t="s">
        <v>2502</v>
      </c>
      <c r="E66" s="62" t="s">
        <v>4001</v>
      </c>
    </row>
    <row r="67" spans="1:5">
      <c r="A67" s="145" t="str">
        <f t="shared" si="0"/>
        <v>Other (specify in comments)</v>
      </c>
      <c r="B67" s="116" t="s">
        <v>773</v>
      </c>
      <c r="C67" s="596" t="s">
        <v>6452</v>
      </c>
      <c r="D67" s="116" t="s">
        <v>2503</v>
      </c>
      <c r="E67" s="133" t="s">
        <v>3210</v>
      </c>
    </row>
    <row r="68" spans="1:5">
      <c r="A68" s="145" t="str">
        <f t="shared" ref="A68:A131" si="1">IF(langue=1,B68,IF(langue=2,D68,E68))</f>
        <v>Proportion of staff with Med Micro or Med Lab Training</v>
      </c>
      <c r="B68" s="116" t="s">
        <v>1597</v>
      </c>
      <c r="C68" s="594" t="s">
        <v>7146</v>
      </c>
      <c r="D68" s="116" t="s">
        <v>4940</v>
      </c>
      <c r="E68" s="62" t="s">
        <v>4002</v>
      </c>
    </row>
    <row r="69" spans="1:5">
      <c r="A69" s="145" t="str">
        <f t="shared" si="1"/>
        <v>Proportion of staff with Graduate Bachelor's Degree or more</v>
      </c>
      <c r="B69" s="116" t="s">
        <v>1605</v>
      </c>
      <c r="C69" s="594" t="s">
        <v>7147</v>
      </c>
      <c r="D69" s="116" t="s">
        <v>4941</v>
      </c>
      <c r="E69" s="62" t="s">
        <v>4003</v>
      </c>
    </row>
    <row r="70" spans="1:5">
      <c r="A70" s="145" t="str">
        <f t="shared" si="1"/>
        <v>NUMBER OF FLAGS</v>
      </c>
      <c r="B70" s="116" t="s">
        <v>2249</v>
      </c>
      <c r="C70" s="594" t="s">
        <v>7148</v>
      </c>
      <c r="D70" s="116" t="s">
        <v>4942</v>
      </c>
      <c r="E70" s="62" t="s">
        <v>4004</v>
      </c>
    </row>
    <row r="71" spans="1:5">
      <c r="A71" s="145" t="str">
        <f t="shared" si="1"/>
        <v>Red Flags</v>
      </c>
      <c r="B71" s="116" t="s">
        <v>1928</v>
      </c>
      <c r="C71" s="594" t="s">
        <v>7149</v>
      </c>
      <c r="D71" s="116" t="s">
        <v>2504</v>
      </c>
      <c r="E71" s="62" t="s">
        <v>5682</v>
      </c>
    </row>
    <row r="72" spans="1:5">
      <c r="A72" s="145" t="str">
        <f t="shared" si="1"/>
        <v>Training Opportunities</v>
      </c>
      <c r="B72" s="116" t="s">
        <v>1933</v>
      </c>
      <c r="C72" s="594" t="s">
        <v>7150</v>
      </c>
      <c r="D72" s="116" t="s">
        <v>2505</v>
      </c>
      <c r="E72" s="133" t="s">
        <v>4005</v>
      </c>
    </row>
    <row r="73" spans="1:5">
      <c r="A73" s="145" t="str">
        <f t="shared" si="1"/>
        <v>System Flags</v>
      </c>
      <c r="B73" s="116" t="s">
        <v>2250</v>
      </c>
      <c r="C73" s="594" t="s">
        <v>7151</v>
      </c>
      <c r="D73" s="116" t="s">
        <v>4943</v>
      </c>
      <c r="E73" s="62" t="s">
        <v>4006</v>
      </c>
    </row>
    <row r="74" spans="1:5">
      <c r="A74" s="145" t="str">
        <f t="shared" si="1"/>
        <v>Section Scores/Performance Heatmap</v>
      </c>
      <c r="B74" s="116" t="s">
        <v>1659</v>
      </c>
      <c r="C74" s="594" t="s">
        <v>7152</v>
      </c>
      <c r="D74" s="116" t="s">
        <v>2506</v>
      </c>
      <c r="E74" s="62" t="s">
        <v>4007</v>
      </c>
    </row>
    <row r="75" spans="1:5">
      <c r="A75" s="145" t="str">
        <f t="shared" si="1"/>
        <v>FACILITY</v>
      </c>
      <c r="B75" s="116" t="s">
        <v>1647</v>
      </c>
      <c r="C75" s="594" t="s">
        <v>7153</v>
      </c>
      <c r="D75" s="116" t="s">
        <v>4944</v>
      </c>
      <c r="E75" s="133" t="s">
        <v>4008</v>
      </c>
    </row>
    <row r="76" spans="1:5">
      <c r="A76" s="145" t="str">
        <f t="shared" si="1"/>
        <v>LAB INFORMATION SYSTEM (Excluded from overall score)</v>
      </c>
      <c r="B76" s="116" t="s">
        <v>1958</v>
      </c>
      <c r="C76" s="594" t="s">
        <v>7154</v>
      </c>
      <c r="D76" s="116" t="s">
        <v>4945</v>
      </c>
      <c r="E76" s="133" t="s">
        <v>4009</v>
      </c>
    </row>
    <row r="77" spans="1:5">
      <c r="A77" s="145" t="str">
        <f t="shared" si="1"/>
        <v>DATA MANAGEMENT</v>
      </c>
      <c r="B77" s="116" t="s">
        <v>1648</v>
      </c>
      <c r="C77" s="594" t="s">
        <v>7155</v>
      </c>
      <c r="D77" s="116" t="s">
        <v>2507</v>
      </c>
      <c r="E77" s="133" t="s">
        <v>3211</v>
      </c>
    </row>
    <row r="78" spans="1:5">
      <c r="A78" s="145" t="str">
        <f t="shared" si="1"/>
        <v>QUALITY ASSURANCE</v>
      </c>
      <c r="B78" s="116" t="s">
        <v>1649</v>
      </c>
      <c r="C78" s="594" t="s">
        <v>7156</v>
      </c>
      <c r="D78" s="116" t="s">
        <v>2508</v>
      </c>
      <c r="E78" s="133" t="s">
        <v>4010</v>
      </c>
    </row>
    <row r="79" spans="1:5">
      <c r="A79" s="145" t="str">
        <f t="shared" si="1"/>
        <v>MEDIA PREPARATION AND QC</v>
      </c>
      <c r="B79" s="116" t="s">
        <v>1652</v>
      </c>
      <c r="C79" s="594" t="s">
        <v>7157</v>
      </c>
      <c r="D79" s="116" t="s">
        <v>4946</v>
      </c>
      <c r="E79" s="133" t="s">
        <v>3212</v>
      </c>
    </row>
    <row r="80" spans="1:5">
      <c r="A80" s="145" t="str">
        <f t="shared" si="1"/>
        <v>ID QC</v>
      </c>
      <c r="B80" s="116" t="s">
        <v>1650</v>
      </c>
      <c r="C80" s="594" t="s">
        <v>7158</v>
      </c>
      <c r="D80" s="116" t="s">
        <v>4947</v>
      </c>
      <c r="E80" s="133" t="s">
        <v>4011</v>
      </c>
    </row>
    <row r="81" spans="1:5">
      <c r="A81" s="145" t="str">
        <f t="shared" si="1"/>
        <v>AST QC</v>
      </c>
      <c r="B81" s="116" t="s">
        <v>1651</v>
      </c>
      <c r="C81" s="594" t="s">
        <v>7159</v>
      </c>
      <c r="D81" s="116" t="s">
        <v>4948</v>
      </c>
      <c r="E81" s="133" t="s">
        <v>4012</v>
      </c>
    </row>
    <row r="82" spans="1:5">
      <c r="A82" s="145" t="str">
        <f t="shared" si="1"/>
        <v>SPECIMEN COLLECTION, TRANSPORT &amp; MANAGEMENT</v>
      </c>
      <c r="B82" s="116" t="s">
        <v>1653</v>
      </c>
      <c r="C82" s="594" t="s">
        <v>7160</v>
      </c>
      <c r="D82" s="116" t="s">
        <v>2509</v>
      </c>
      <c r="E82" s="133" t="s">
        <v>3213</v>
      </c>
    </row>
    <row r="83" spans="1:5">
      <c r="A83" s="145" t="str">
        <f t="shared" si="1"/>
        <v>PROCESSING</v>
      </c>
      <c r="B83" s="116" t="s">
        <v>1654</v>
      </c>
      <c r="C83" s="594" t="s">
        <v>7161</v>
      </c>
      <c r="D83" s="116" t="s">
        <v>2510</v>
      </c>
      <c r="E83" s="62" t="s">
        <v>4013</v>
      </c>
    </row>
    <row r="84" spans="1:5">
      <c r="A84" s="145" t="str">
        <f t="shared" si="1"/>
        <v>IDENTIFICATION</v>
      </c>
      <c r="B84" s="116" t="s">
        <v>1655</v>
      </c>
      <c r="C84" s="594" t="s">
        <v>7162</v>
      </c>
      <c r="D84" s="116" t="s">
        <v>1655</v>
      </c>
      <c r="E84" s="133" t="s">
        <v>3214</v>
      </c>
    </row>
    <row r="85" spans="1:5">
      <c r="A85" s="145" t="str">
        <f t="shared" si="1"/>
        <v>BASIC AST</v>
      </c>
      <c r="B85" s="116" t="s">
        <v>1656</v>
      </c>
      <c r="C85" s="594" t="s">
        <v>7163</v>
      </c>
      <c r="D85" s="116" t="s">
        <v>4949</v>
      </c>
      <c r="E85" s="62" t="s">
        <v>4014</v>
      </c>
    </row>
    <row r="86" spans="1:5">
      <c r="A86" s="145" t="str">
        <f t="shared" si="1"/>
        <v>AST EXPERT RULES</v>
      </c>
      <c r="B86" s="116" t="s">
        <v>1657</v>
      </c>
      <c r="C86" s="594" t="s">
        <v>7164</v>
      </c>
      <c r="D86" s="116" t="s">
        <v>4950</v>
      </c>
      <c r="E86" s="62" t="s">
        <v>4015</v>
      </c>
    </row>
    <row r="87" spans="1:5">
      <c r="A87" s="145" t="str">
        <f t="shared" si="1"/>
        <v>AST PANELS, POLICY AND ANALYSIS</v>
      </c>
      <c r="B87" s="116" t="s">
        <v>1734</v>
      </c>
      <c r="C87" s="594" t="s">
        <v>7165</v>
      </c>
      <c r="D87" s="116" t="s">
        <v>4951</v>
      </c>
      <c r="E87" s="62" t="s">
        <v>4016</v>
      </c>
    </row>
    <row r="88" spans="1:5">
      <c r="A88" s="145" t="str">
        <f t="shared" si="1"/>
        <v xml:space="preserve">SAFETY </v>
      </c>
      <c r="B88" s="116" t="s">
        <v>1658</v>
      </c>
      <c r="C88" s="594" t="s">
        <v>7166</v>
      </c>
      <c r="D88" s="116" t="s">
        <v>2511</v>
      </c>
      <c r="E88" s="133" t="s">
        <v>4017</v>
      </c>
    </row>
    <row r="89" spans="1:5">
      <c r="A89" s="145" t="str">
        <f t="shared" si="1"/>
        <v>1- FACILITY</v>
      </c>
      <c r="B89" s="116" t="s">
        <v>330</v>
      </c>
      <c r="C89" s="594" t="s">
        <v>7167</v>
      </c>
      <c r="D89" s="116" t="s">
        <v>4952</v>
      </c>
      <c r="E89" s="133" t="s">
        <v>4018</v>
      </c>
    </row>
    <row r="90" spans="1:5">
      <c r="A90" s="145" t="str">
        <f t="shared" si="1"/>
        <v>LABORATORY FACILITY</v>
      </c>
      <c r="B90" s="116" t="s">
        <v>15</v>
      </c>
      <c r="C90" s="594" t="s">
        <v>7168</v>
      </c>
      <c r="D90" s="116" t="s">
        <v>4953</v>
      </c>
      <c r="E90" s="133" t="s">
        <v>4019</v>
      </c>
    </row>
    <row r="91" spans="1:5">
      <c r="A91" s="145" t="str">
        <f t="shared" si="1"/>
        <v>GENERAL EQUIPMENT AVAILABILITY</v>
      </c>
      <c r="B91" s="116" t="s">
        <v>659</v>
      </c>
      <c r="C91" s="594" t="s">
        <v>7703</v>
      </c>
      <c r="D91" s="116" t="s">
        <v>2512</v>
      </c>
      <c r="E91" s="133" t="s">
        <v>4020</v>
      </c>
    </row>
    <row r="92" spans="1:5">
      <c r="A92" s="145" t="str">
        <f t="shared" si="1"/>
        <v>MEDIA PREPARATION EQUIPMENT AVAILABILITY</v>
      </c>
      <c r="B92" s="116" t="s">
        <v>685</v>
      </c>
      <c r="C92" s="594" t="s">
        <v>7704</v>
      </c>
      <c r="D92" s="116" t="s">
        <v>4954</v>
      </c>
      <c r="E92" s="133" t="s">
        <v>4021</v>
      </c>
    </row>
    <row r="93" spans="1:5">
      <c r="A93" s="145" t="str">
        <f t="shared" si="1"/>
        <v>EQUIPMENT CALIBRATION  RECORDS</v>
      </c>
      <c r="B93" s="116" t="s">
        <v>689</v>
      </c>
      <c r="C93" s="594" t="s">
        <v>7169</v>
      </c>
      <c r="D93" s="116" t="s">
        <v>4955</v>
      </c>
      <c r="E93" s="133" t="s">
        <v>4022</v>
      </c>
    </row>
    <row r="94" spans="1:5">
      <c r="A94" s="145" t="str">
        <f t="shared" si="1"/>
        <v>THERMOMETERS</v>
      </c>
      <c r="B94" s="116" t="s">
        <v>686</v>
      </c>
      <c r="C94" s="594" t="s">
        <v>7170</v>
      </c>
      <c r="D94" s="116" t="s">
        <v>2513</v>
      </c>
      <c r="E94" s="133" t="s">
        <v>4023</v>
      </c>
    </row>
    <row r="95" spans="1:5">
      <c r="A95" s="145" t="str">
        <f t="shared" si="1"/>
        <v>TEMPERATURE AND ATMOSPHERE MONITORING</v>
      </c>
      <c r="B95" s="116" t="s">
        <v>662</v>
      </c>
      <c r="C95" s="594" t="s">
        <v>7171</v>
      </c>
      <c r="D95" s="116" t="s">
        <v>2514</v>
      </c>
      <c r="E95" s="133" t="s">
        <v>4024</v>
      </c>
    </row>
    <row r="96" spans="1:5">
      <c r="A96" s="145" t="str">
        <f t="shared" si="1"/>
        <v>Temperature recorded</v>
      </c>
      <c r="B96" s="116" t="s">
        <v>941</v>
      </c>
      <c r="C96" s="594" t="s">
        <v>7172</v>
      </c>
      <c r="D96" s="116" t="s">
        <v>2515</v>
      </c>
      <c r="E96" s="133" t="s">
        <v>3215</v>
      </c>
    </row>
    <row r="97" spans="1:5">
      <c r="A97" s="145" t="str">
        <f t="shared" si="1"/>
        <v>Ranges defined</v>
      </c>
      <c r="B97" s="116" t="s">
        <v>940</v>
      </c>
      <c r="C97" s="594" t="s">
        <v>7173</v>
      </c>
      <c r="D97" s="116" t="s">
        <v>4956</v>
      </c>
      <c r="E97" s="133" t="s">
        <v>3216</v>
      </c>
    </row>
    <row r="98" spans="1:5">
      <c r="A98" s="145" t="str">
        <f t="shared" si="1"/>
        <v>AUTOCLAVE MANAGEMENT</v>
      </c>
      <c r="B98" s="116" t="s">
        <v>661</v>
      </c>
      <c r="C98" s="594" t="s">
        <v>7174</v>
      </c>
      <c r="D98" s="116" t="s">
        <v>4957</v>
      </c>
      <c r="E98" s="133" t="s">
        <v>4025</v>
      </c>
    </row>
    <row r="99" spans="1:5">
      <c r="A99" s="145" t="str">
        <f t="shared" si="1"/>
        <v>AUTOMATED EQUIPMENT AVAILABILITY AND MAINTENANCE</v>
      </c>
      <c r="B99" s="116" t="s">
        <v>687</v>
      </c>
      <c r="C99" s="594" t="s">
        <v>7175</v>
      </c>
      <c r="D99" s="116" t="s">
        <v>2516</v>
      </c>
      <c r="E99" s="133" t="s">
        <v>3218</v>
      </c>
    </row>
    <row r="100" spans="1:5">
      <c r="A100" s="145" t="str">
        <f t="shared" si="1"/>
        <v>INVENTORY &amp; STOCK OUTS</v>
      </c>
      <c r="B100" s="116" t="s">
        <v>2142</v>
      </c>
      <c r="C100" s="594" t="s">
        <v>7176</v>
      </c>
      <c r="D100" s="116" t="s">
        <v>4958</v>
      </c>
      <c r="E100" s="62" t="s">
        <v>4026</v>
      </c>
    </row>
    <row r="101" spans="1:5">
      <c r="A101" s="145" t="str">
        <f t="shared" si="1"/>
        <v>2- LAB INFORMATION SYSTEM</v>
      </c>
      <c r="B101" s="116" t="s">
        <v>1575</v>
      </c>
      <c r="C101" s="594" t="s">
        <v>7177</v>
      </c>
      <c r="D101" s="116" t="s">
        <v>2517</v>
      </c>
      <c r="E101" s="133" t="s">
        <v>3219</v>
      </c>
    </row>
    <row r="102" spans="1:5">
      <c r="A102" s="145" t="str">
        <f t="shared" si="1"/>
        <v>DEMOGRAPHIC DATA FIELDS</v>
      </c>
      <c r="B102" s="116" t="s">
        <v>796</v>
      </c>
      <c r="C102" s="594" t="s">
        <v>7178</v>
      </c>
      <c r="D102" s="116" t="s">
        <v>2518</v>
      </c>
      <c r="E102" s="62" t="s">
        <v>4027</v>
      </c>
    </row>
    <row r="103" spans="1:5">
      <c r="A103" s="145" t="str">
        <f t="shared" si="1"/>
        <v>SPECIMEN DATA FIELDS</v>
      </c>
      <c r="B103" s="116" t="s">
        <v>801</v>
      </c>
      <c r="C103" s="594" t="s">
        <v>7179</v>
      </c>
      <c r="D103" s="116" t="s">
        <v>4959</v>
      </c>
      <c r="E103" s="133" t="s">
        <v>4028</v>
      </c>
    </row>
    <row r="104" spans="1:5">
      <c r="A104" s="145" t="str">
        <f t="shared" si="1"/>
        <v>CULTURE OBSERVATION DATA FIELDS</v>
      </c>
      <c r="B104" s="116" t="s">
        <v>1607</v>
      </c>
      <c r="C104" s="594" t="s">
        <v>7180</v>
      </c>
      <c r="D104" s="116" t="s">
        <v>5128</v>
      </c>
      <c r="E104" s="133" t="s">
        <v>4304</v>
      </c>
    </row>
    <row r="105" spans="1:5">
      <c r="A105" s="145" t="str">
        <f t="shared" si="1"/>
        <v>AST DATA FIELDS</v>
      </c>
      <c r="B105" s="116" t="s">
        <v>725</v>
      </c>
      <c r="C105" s="594" t="s">
        <v>7181</v>
      </c>
      <c r="D105" s="116" t="s">
        <v>4960</v>
      </c>
      <c r="E105" s="133" t="s">
        <v>4029</v>
      </c>
    </row>
    <row r="106" spans="1:5">
      <c r="A106" s="145" t="str">
        <f t="shared" si="1"/>
        <v>REPORTS AND DATA TRANSFER CAPABILITIES</v>
      </c>
      <c r="B106" s="116" t="s">
        <v>754</v>
      </c>
      <c r="C106" s="594" t="s">
        <v>7182</v>
      </c>
      <c r="D106" s="116" t="s">
        <v>2519</v>
      </c>
      <c r="E106" s="62" t="s">
        <v>4030</v>
      </c>
    </row>
    <row r="107" spans="1:5">
      <c r="A107" s="145" t="str">
        <f t="shared" si="1"/>
        <v>INTERFACE CONNECTIVITY</v>
      </c>
      <c r="B107" s="116" t="s">
        <v>795</v>
      </c>
      <c r="C107" s="594" t="s">
        <v>7183</v>
      </c>
      <c r="D107" s="116" t="s">
        <v>4961</v>
      </c>
      <c r="E107" s="133" t="s">
        <v>3222</v>
      </c>
    </row>
    <row r="108" spans="1:5">
      <c r="A108" s="145" t="str">
        <f t="shared" si="1"/>
        <v>3- DATA MANAGEMENT</v>
      </c>
      <c r="B108" s="116" t="s">
        <v>949</v>
      </c>
      <c r="C108" s="594" t="s">
        <v>5907</v>
      </c>
      <c r="D108" s="116" t="s">
        <v>2520</v>
      </c>
      <c r="E108" s="133" t="s">
        <v>3223</v>
      </c>
    </row>
    <row r="109" spans="1:5">
      <c r="A109" s="145" t="str">
        <f t="shared" si="1"/>
        <v>PATIENT AND SPECIMEN IDENTIFICATION</v>
      </c>
      <c r="B109" s="116" t="s">
        <v>681</v>
      </c>
      <c r="C109" s="594" t="s">
        <v>7184</v>
      </c>
      <c r="D109" s="116" t="s">
        <v>2521</v>
      </c>
      <c r="E109" s="133" t="s">
        <v>3224</v>
      </c>
    </row>
    <row r="110" spans="1:5">
      <c r="A110" s="145" t="str">
        <f t="shared" si="1"/>
        <v>SPECIMEN REQUISITION FORM</v>
      </c>
      <c r="B110" s="116" t="s">
        <v>816</v>
      </c>
      <c r="C110" s="594" t="s">
        <v>7185</v>
      </c>
      <c r="D110" s="116" t="s">
        <v>2522</v>
      </c>
      <c r="E110" s="133" t="s">
        <v>3225</v>
      </c>
    </row>
    <row r="111" spans="1:5">
      <c r="A111" s="145" t="str">
        <f t="shared" si="1"/>
        <v>ORDER ENTRY</v>
      </c>
      <c r="B111" s="116" t="s">
        <v>710</v>
      </c>
      <c r="C111" s="594" t="s">
        <v>7186</v>
      </c>
      <c r="D111" s="116" t="s">
        <v>4962</v>
      </c>
      <c r="E111" s="62" t="s">
        <v>4031</v>
      </c>
    </row>
    <row r="112" spans="1:5">
      <c r="A112" s="145" t="str">
        <f t="shared" si="1"/>
        <v>CULTURE OBSERVATIONS</v>
      </c>
      <c r="B112" s="116" t="s">
        <v>711</v>
      </c>
      <c r="C112" s="594" t="s">
        <v>7187</v>
      </c>
      <c r="D112" s="116" t="s">
        <v>2523</v>
      </c>
      <c r="E112" s="133" t="s">
        <v>4032</v>
      </c>
    </row>
    <row r="113" spans="1:5">
      <c r="A113" s="145" t="str">
        <f t="shared" si="1"/>
        <v>AST RESULTS REPORTING</v>
      </c>
      <c r="B113" s="116" t="s">
        <v>822</v>
      </c>
      <c r="C113" s="594" t="s">
        <v>7188</v>
      </c>
      <c r="D113" s="116" t="s">
        <v>4963</v>
      </c>
      <c r="E113" s="133" t="s">
        <v>4033</v>
      </c>
    </row>
    <row r="114" spans="1:5">
      <c r="A114" s="145" t="str">
        <f t="shared" si="1"/>
        <v>DATA BACKUP &amp; SECURITY</v>
      </c>
      <c r="B114" s="116" t="s">
        <v>720</v>
      </c>
      <c r="C114" s="594" t="s">
        <v>7189</v>
      </c>
      <c r="D114" s="116" t="s">
        <v>2524</v>
      </c>
      <c r="E114" s="62" t="s">
        <v>4034</v>
      </c>
    </row>
    <row r="115" spans="1:5">
      <c r="A115" s="145" t="str">
        <f t="shared" si="1"/>
        <v xml:space="preserve">AMR DATA SHARING </v>
      </c>
      <c r="B115" s="116" t="s">
        <v>1732</v>
      </c>
      <c r="C115" s="594" t="s">
        <v>5953</v>
      </c>
      <c r="D115" s="116" t="s">
        <v>4964</v>
      </c>
      <c r="E115" s="62" t="s">
        <v>4035</v>
      </c>
    </row>
    <row r="116" spans="1:5">
      <c r="A116" s="145" t="str">
        <f t="shared" si="1"/>
        <v>4- QUALITY ASSURANCE</v>
      </c>
      <c r="B116" s="116" t="s">
        <v>948</v>
      </c>
      <c r="C116" s="594" t="s">
        <v>5975</v>
      </c>
      <c r="D116" s="116" t="s">
        <v>2525</v>
      </c>
      <c r="E116" s="133" t="s">
        <v>3226</v>
      </c>
    </row>
    <row r="117" spans="1:5">
      <c r="A117" s="145" t="str">
        <f t="shared" si="1"/>
        <v>QUALITY STRUCTURE/BASICS</v>
      </c>
      <c r="B117" s="116" t="s">
        <v>782</v>
      </c>
      <c r="C117" s="594" t="s">
        <v>7190</v>
      </c>
      <c r="D117" s="116" t="s">
        <v>4965</v>
      </c>
      <c r="E117" s="62" t="s">
        <v>3227</v>
      </c>
    </row>
    <row r="118" spans="1:5">
      <c r="A118" s="145" t="str">
        <f t="shared" si="1"/>
        <v>LABORATORY STAFF EDUCATION/TRAINING/COMPETENCY</v>
      </c>
      <c r="B118" s="116" t="s">
        <v>860</v>
      </c>
      <c r="C118" s="594" t="s">
        <v>7191</v>
      </c>
      <c r="D118" s="116" t="s">
        <v>4966</v>
      </c>
      <c r="E118" s="133" t="s">
        <v>4036</v>
      </c>
    </row>
    <row r="119" spans="1:5">
      <c r="A119" s="145" t="str">
        <f t="shared" si="1"/>
        <v>TOUBLESHOOTING, PROBLEM SOLVING, AND ROOT CAUSE ANALYSES</v>
      </c>
      <c r="B119" s="116" t="s">
        <v>875</v>
      </c>
      <c r="C119" s="594" t="s">
        <v>7192</v>
      </c>
      <c r="D119" s="116" t="s">
        <v>4967</v>
      </c>
      <c r="E119" s="62" t="s">
        <v>4037</v>
      </c>
    </row>
    <row r="120" spans="1:5">
      <c r="A120" s="145" t="str">
        <f t="shared" si="1"/>
        <v>EXTERNAL QUALITY ASSESSMENT (EQA)</v>
      </c>
      <c r="B120" s="116" t="s">
        <v>2332</v>
      </c>
      <c r="C120" s="594" t="s">
        <v>7193</v>
      </c>
      <c r="D120" s="116" t="s">
        <v>4968</v>
      </c>
      <c r="E120" s="133" t="s">
        <v>4038</v>
      </c>
    </row>
    <row r="121" spans="1:5">
      <c r="A121" s="145" t="str">
        <f t="shared" si="1"/>
        <v xml:space="preserve">5- QUALITY CONTROL - MEDIA </v>
      </c>
      <c r="B121" s="116" t="s">
        <v>953</v>
      </c>
      <c r="C121" s="594" t="s">
        <v>7194</v>
      </c>
      <c r="D121" s="116" t="s">
        <v>4969</v>
      </c>
      <c r="E121" s="133" t="s">
        <v>3229</v>
      </c>
    </row>
    <row r="122" spans="1:5">
      <c r="A122" s="145" t="str">
        <f t="shared" si="1"/>
        <v>MEDIA PREPARATION SOPs</v>
      </c>
      <c r="B122" s="116" t="s">
        <v>869</v>
      </c>
      <c r="C122" s="594" t="s">
        <v>7705</v>
      </c>
      <c r="D122" s="116" t="s">
        <v>4970</v>
      </c>
      <c r="E122" s="62" t="s">
        <v>4039</v>
      </c>
    </row>
    <row r="123" spans="1:5">
      <c r="A123" s="145" t="str">
        <f t="shared" si="1"/>
        <v xml:space="preserve">GENERAL MEDIA PREPARATION </v>
      </c>
      <c r="B123" s="116" t="s">
        <v>735</v>
      </c>
      <c r="C123" s="594" t="s">
        <v>7706</v>
      </c>
      <c r="D123" s="116" t="s">
        <v>4971</v>
      </c>
      <c r="E123" s="133" t="s">
        <v>3230</v>
      </c>
    </row>
    <row r="124" spans="1:5">
      <c r="A124" s="145" t="str">
        <f t="shared" si="1"/>
        <v xml:space="preserve">DISTILLED/DEIONIZED WATER PREPARATION </v>
      </c>
      <c r="B124" s="116" t="s">
        <v>1588</v>
      </c>
      <c r="C124" s="594" t="s">
        <v>7195</v>
      </c>
      <c r="D124" s="116" t="s">
        <v>2526</v>
      </c>
      <c r="E124" s="133" t="s">
        <v>3231</v>
      </c>
    </row>
    <row r="125" spans="1:5">
      <c r="A125" s="145" t="str">
        <f t="shared" si="1"/>
        <v>ROUTINE MEDIA QC</v>
      </c>
      <c r="B125" s="116" t="s">
        <v>739</v>
      </c>
      <c r="C125" s="594" t="s">
        <v>7196</v>
      </c>
      <c r="D125" s="116" t="s">
        <v>4972</v>
      </c>
      <c r="E125" s="62" t="s">
        <v>4040</v>
      </c>
    </row>
    <row r="126" spans="1:5">
      <c r="A126" s="145" t="str">
        <f t="shared" si="1"/>
        <v>MULLER HINTON MEDIA PREPARATION AND QC</v>
      </c>
      <c r="B126" s="116" t="s">
        <v>871</v>
      </c>
      <c r="C126" s="594" t="s">
        <v>7707</v>
      </c>
      <c r="D126" s="116" t="s">
        <v>4973</v>
      </c>
      <c r="E126" s="133" t="s">
        <v>4041</v>
      </c>
    </row>
    <row r="127" spans="1:5">
      <c r="A127" s="145" t="str">
        <f t="shared" si="1"/>
        <v>BLOOD CULTURE BOTTLES PREPARATION AND QC</v>
      </c>
      <c r="B127" s="116" t="s">
        <v>942</v>
      </c>
      <c r="C127" s="594" t="s">
        <v>7708</v>
      </c>
      <c r="D127" s="116" t="s">
        <v>4974</v>
      </c>
      <c r="E127" s="133" t="s">
        <v>4042</v>
      </c>
    </row>
    <row r="128" spans="1:5">
      <c r="A128" s="145" t="str">
        <f t="shared" si="1"/>
        <v>6- QUALITY CONTROL - IDENTIFICATION</v>
      </c>
      <c r="B128" s="116" t="s">
        <v>954</v>
      </c>
      <c r="C128" s="594" t="s">
        <v>7197</v>
      </c>
      <c r="D128" s="116" t="s">
        <v>2527</v>
      </c>
      <c r="E128" s="133" t="s">
        <v>3232</v>
      </c>
    </row>
    <row r="129" spans="1:5">
      <c r="A129" s="145" t="str">
        <f t="shared" si="1"/>
        <v>GRAM STAIN QC and REAGENT LABELING AND STORAGE</v>
      </c>
      <c r="B129" s="116" t="s">
        <v>874</v>
      </c>
      <c r="C129" s="594" t="s">
        <v>7198</v>
      </c>
      <c r="D129" s="116" t="s">
        <v>4975</v>
      </c>
      <c r="E129" s="62" t="s">
        <v>4043</v>
      </c>
    </row>
    <row r="130" spans="1:5">
      <c r="A130" s="145" t="str">
        <f t="shared" si="1"/>
        <v>QC OF INDIVIDUAL BIOCHEMICAL METHODS</v>
      </c>
      <c r="B130" s="116" t="s">
        <v>742</v>
      </c>
      <c r="C130" s="594" t="s">
        <v>7199</v>
      </c>
      <c r="D130" s="116" t="s">
        <v>2528</v>
      </c>
      <c r="E130" s="133" t="s">
        <v>4044</v>
      </c>
    </row>
    <row r="131" spans="1:5">
      <c r="A131" s="145" t="str">
        <f t="shared" si="1"/>
        <v>Positive controls are in use</v>
      </c>
      <c r="B131" s="116" t="s">
        <v>1935</v>
      </c>
      <c r="C131" s="594" t="s">
        <v>7200</v>
      </c>
      <c r="D131" s="116" t="s">
        <v>4976</v>
      </c>
      <c r="E131" s="133" t="s">
        <v>3233</v>
      </c>
    </row>
    <row r="132" spans="1:5">
      <c r="A132" s="145" t="str">
        <f t="shared" ref="A132:A195" si="2">IF(langue=1,B132,IF(langue=2,D132,E132))</f>
        <v>Negative controls are in use</v>
      </c>
      <c r="B132" s="116" t="s">
        <v>1936</v>
      </c>
      <c r="C132" s="594" t="s">
        <v>7201</v>
      </c>
      <c r="D132" s="116" t="s">
        <v>4977</v>
      </c>
      <c r="E132" s="133" t="s">
        <v>3234</v>
      </c>
    </row>
    <row r="133" spans="1:5">
      <c r="A133" s="145" t="str">
        <f t="shared" si="2"/>
        <v>QC is performed on each new batch/lot number</v>
      </c>
      <c r="B133" s="116" t="s">
        <v>734</v>
      </c>
      <c r="C133" s="594" t="s">
        <v>7202</v>
      </c>
      <c r="D133" s="116" t="s">
        <v>4978</v>
      </c>
      <c r="E133" s="62" t="s">
        <v>4045</v>
      </c>
    </row>
    <row r="134" spans="1:5">
      <c r="A134" s="145" t="str">
        <f t="shared" si="2"/>
        <v>QC is performed using ATCC or ATCC-derivative strains</v>
      </c>
      <c r="B134" s="116" t="s">
        <v>741</v>
      </c>
      <c r="C134" s="594" t="s">
        <v>7203</v>
      </c>
      <c r="D134" s="116" t="s">
        <v>2529</v>
      </c>
      <c r="E134" s="133" t="s">
        <v>4046</v>
      </c>
    </row>
    <row r="135" spans="1:5">
      <c r="A135" s="145" t="str">
        <f t="shared" si="2"/>
        <v>QC OF ENTERIC SEROLOGY</v>
      </c>
      <c r="B135" s="116" t="s">
        <v>743</v>
      </c>
      <c r="C135" s="594" t="s">
        <v>7709</v>
      </c>
      <c r="D135" s="116" t="s">
        <v>4979</v>
      </c>
      <c r="E135" s="62" t="s">
        <v>4047</v>
      </c>
    </row>
    <row r="136" spans="1:5">
      <c r="A136" s="145" t="str">
        <f t="shared" si="2"/>
        <v>QC OF COMMERCIAL ID KITS and AUTOMATED ID SYSTEMS</v>
      </c>
      <c r="B136" s="116" t="s">
        <v>744</v>
      </c>
      <c r="C136" s="594" t="s">
        <v>7204</v>
      </c>
      <c r="D136" s="116" t="s">
        <v>4980</v>
      </c>
      <c r="E136" s="133" t="s">
        <v>4048</v>
      </c>
    </row>
    <row r="137" spans="1:5">
      <c r="A137" s="145" t="str">
        <f t="shared" si="2"/>
        <v>7- QUALITY CONTROL - AST</v>
      </c>
      <c r="B137" s="116" t="s">
        <v>955</v>
      </c>
      <c r="C137" s="594" t="s">
        <v>7205</v>
      </c>
      <c r="D137" s="116" t="s">
        <v>4981</v>
      </c>
      <c r="E137" s="133" t="s">
        <v>4049</v>
      </c>
    </row>
    <row r="138" spans="1:5">
      <c r="A138" s="145" t="str">
        <f t="shared" si="2"/>
        <v>ROUTINE AST REFERENCE STRAINS</v>
      </c>
      <c r="B138" s="116" t="s">
        <v>882</v>
      </c>
      <c r="C138" s="594" t="s">
        <v>6584</v>
      </c>
      <c r="D138" s="116" t="s">
        <v>4982</v>
      </c>
      <c r="E138" s="133" t="s">
        <v>4050</v>
      </c>
    </row>
    <row r="139" spans="1:5">
      <c r="A139" s="145" t="str">
        <f t="shared" si="2"/>
        <v>SPECIAL AST REFERENCE STRAINS</v>
      </c>
      <c r="B139" s="116" t="s">
        <v>883</v>
      </c>
      <c r="C139" s="594" t="s">
        <v>6585</v>
      </c>
      <c r="D139" s="116" t="s">
        <v>4983</v>
      </c>
      <c r="E139" s="62" t="s">
        <v>4051</v>
      </c>
    </row>
    <row r="140" spans="1:5">
      <c r="A140" s="145" t="str">
        <f t="shared" si="2"/>
        <v>QC OF DISC DIFFUSION AST METHODS</v>
      </c>
      <c r="B140" s="116" t="s">
        <v>664</v>
      </c>
      <c r="C140" s="594" t="s">
        <v>7206</v>
      </c>
      <c r="D140" s="116" t="s">
        <v>4984</v>
      </c>
      <c r="E140" s="133" t="s">
        <v>4052</v>
      </c>
    </row>
    <row r="141" spans="1:5">
      <c r="A141" s="145" t="str">
        <f t="shared" si="2"/>
        <v>QC OF GRADIENT STRIP AST METHODS</v>
      </c>
      <c r="B141" s="116" t="s">
        <v>665</v>
      </c>
      <c r="C141" s="594" t="s">
        <v>7207</v>
      </c>
      <c r="D141" s="116" t="s">
        <v>4985</v>
      </c>
      <c r="E141" s="133" t="s">
        <v>4053</v>
      </c>
    </row>
    <row r="142" spans="1:5">
      <c r="A142" s="145" t="str">
        <f t="shared" si="2"/>
        <v>QC OF AUTOMATED AST SYSTEMS</v>
      </c>
      <c r="B142" s="116" t="s">
        <v>745</v>
      </c>
      <c r="C142" s="594" t="s">
        <v>7208</v>
      </c>
      <c r="D142" s="116" t="s">
        <v>4986</v>
      </c>
      <c r="E142" s="62" t="s">
        <v>4054</v>
      </c>
    </row>
    <row r="143" spans="1:5">
      <c r="A143" s="145" t="str">
        <f t="shared" si="2"/>
        <v>8- SPECIMEN COLLECTION, TRANSPORT &amp; MANAGEMENT</v>
      </c>
      <c r="B143" s="116" t="s">
        <v>1895</v>
      </c>
      <c r="C143" s="594" t="s">
        <v>7209</v>
      </c>
      <c r="D143" s="116" t="s">
        <v>2530</v>
      </c>
      <c r="E143" s="133" t="s">
        <v>3235</v>
      </c>
    </row>
    <row r="144" spans="1:5">
      <c r="A144" s="145" t="str">
        <f t="shared" si="2"/>
        <v>SPECIMEN MANAGEMENT</v>
      </c>
      <c r="B144" s="116" t="s">
        <v>921</v>
      </c>
      <c r="C144" s="594" t="s">
        <v>7210</v>
      </c>
      <c r="D144" s="116" t="s">
        <v>2531</v>
      </c>
      <c r="E144" s="133" t="s">
        <v>3236</v>
      </c>
    </row>
    <row r="145" spans="1:5">
      <c r="A145" s="145" t="str">
        <f t="shared" si="2"/>
        <v>SPECIMEN REJECTION</v>
      </c>
      <c r="B145" s="116" t="s">
        <v>922</v>
      </c>
      <c r="C145" s="594" t="s">
        <v>7710</v>
      </c>
      <c r="D145" s="116" t="s">
        <v>2532</v>
      </c>
      <c r="E145" s="133" t="s">
        <v>3237</v>
      </c>
    </row>
    <row r="146" spans="1:5">
      <c r="A146" s="145" t="str">
        <f t="shared" si="2"/>
        <v>BLOOD SPECIMEN COLLECTION and TRANSPORT</v>
      </c>
      <c r="B146" s="116" t="s">
        <v>924</v>
      </c>
      <c r="C146" s="594" t="s">
        <v>7211</v>
      </c>
      <c r="D146" s="116" t="s">
        <v>2533</v>
      </c>
      <c r="E146" s="133" t="s">
        <v>3238</v>
      </c>
    </row>
    <row r="147" spans="1:5">
      <c r="A147" s="145" t="str">
        <f t="shared" si="2"/>
        <v>URINE SPECIMEN COLLECTION and TRANSPORT</v>
      </c>
      <c r="B147" s="116" t="s">
        <v>925</v>
      </c>
      <c r="C147" s="594" t="s">
        <v>7212</v>
      </c>
      <c r="D147" s="116" t="s">
        <v>2534</v>
      </c>
      <c r="E147" s="133" t="s">
        <v>3239</v>
      </c>
    </row>
    <row r="148" spans="1:5">
      <c r="A148" s="145" t="str">
        <f t="shared" si="2"/>
        <v>STOOL SPECIMEN COLLECTION and TRANSPORT</v>
      </c>
      <c r="B148" s="116" t="s">
        <v>926</v>
      </c>
      <c r="C148" s="594" t="s">
        <v>7213</v>
      </c>
      <c r="D148" s="116" t="s">
        <v>4987</v>
      </c>
      <c r="E148" s="133" t="s">
        <v>4055</v>
      </c>
    </row>
    <row r="149" spans="1:5">
      <c r="A149" s="145" t="str">
        <f t="shared" si="2"/>
        <v>9- PROCESSING</v>
      </c>
      <c r="B149" s="116" t="s">
        <v>951</v>
      </c>
      <c r="C149" s="594" t="s">
        <v>6429</v>
      </c>
      <c r="D149" s="116" t="s">
        <v>2535</v>
      </c>
      <c r="E149" s="133" t="s">
        <v>3240</v>
      </c>
    </row>
    <row r="150" spans="1:5">
      <c r="A150" s="145" t="str">
        <f t="shared" si="2"/>
        <v>BLOOD CULTURE PROCESSING</v>
      </c>
      <c r="B150" s="116" t="s">
        <v>772</v>
      </c>
      <c r="C150" s="594" t="s">
        <v>7214</v>
      </c>
      <c r="D150" s="116" t="s">
        <v>4988</v>
      </c>
      <c r="E150" s="133" t="s">
        <v>4056</v>
      </c>
    </row>
    <row r="151" spans="1:5">
      <c r="A151" s="145" t="str">
        <f t="shared" si="2"/>
        <v>MANUAL BLOOD CULTURE SYSTEMS</v>
      </c>
      <c r="B151" s="116" t="s">
        <v>771</v>
      </c>
      <c r="C151" s="594" t="s">
        <v>7215</v>
      </c>
      <c r="D151" s="116" t="s">
        <v>4989</v>
      </c>
      <c r="E151" s="133" t="s">
        <v>4057</v>
      </c>
    </row>
    <row r="152" spans="1:5">
      <c r="A152" s="145" t="str">
        <f t="shared" si="2"/>
        <v>URINE CULTURE</v>
      </c>
      <c r="B152" s="116" t="s">
        <v>50</v>
      </c>
      <c r="C152" s="594" t="s">
        <v>6870</v>
      </c>
      <c r="D152" s="116" t="s">
        <v>2538</v>
      </c>
      <c r="E152" s="133" t="s">
        <v>4058</v>
      </c>
    </row>
    <row r="153" spans="1:5">
      <c r="A153" s="145" t="str">
        <f t="shared" si="2"/>
        <v>STOOL CULTURE for Salmonella and Shigella</v>
      </c>
      <c r="B153" s="116" t="s">
        <v>2465</v>
      </c>
      <c r="C153" s="594" t="s">
        <v>7216</v>
      </c>
      <c r="D153" s="116" t="s">
        <v>4990</v>
      </c>
      <c r="E153" s="133" t="s">
        <v>4059</v>
      </c>
    </row>
    <row r="154" spans="1:5">
      <c r="A154" s="145" t="str">
        <f t="shared" si="2"/>
        <v>10- IDENTIFICATION METHODS &amp; SOPs</v>
      </c>
      <c r="B154" s="116" t="s">
        <v>2148</v>
      </c>
      <c r="C154" s="594" t="s">
        <v>7217</v>
      </c>
      <c r="D154" s="116" t="s">
        <v>4991</v>
      </c>
      <c r="E154" s="133" t="s">
        <v>4060</v>
      </c>
    </row>
    <row r="155" spans="1:5">
      <c r="A155" s="145" t="str">
        <f t="shared" si="2"/>
        <v>CONVENTIONAL ID METHODS - SOP SCORE SUMMARY</v>
      </c>
      <c r="B155" s="116" t="s">
        <v>2150</v>
      </c>
      <c r="C155" s="594" t="s">
        <v>7218</v>
      </c>
      <c r="D155" s="116" t="s">
        <v>4992</v>
      </c>
      <c r="E155" s="133" t="s">
        <v>4061</v>
      </c>
    </row>
    <row r="156" spans="1:5">
      <c r="A156" s="145" t="str">
        <f t="shared" si="2"/>
        <v>Fully implemented*, up-to-date SOP</v>
      </c>
      <c r="B156" s="116" t="s">
        <v>2151</v>
      </c>
      <c r="C156" s="594" t="s">
        <v>7219</v>
      </c>
      <c r="D156" s="116" t="s">
        <v>4993</v>
      </c>
      <c r="E156" s="133" t="s">
        <v>4062</v>
      </c>
    </row>
    <row r="157" spans="1:5">
      <c r="A157" s="145" t="str">
        <f t="shared" si="2"/>
        <v>SOP is readily available** to bench staff</v>
      </c>
      <c r="B157" s="117" t="s">
        <v>2152</v>
      </c>
      <c r="C157" s="594" t="s">
        <v>7220</v>
      </c>
      <c r="D157" s="117" t="s">
        <v>4994</v>
      </c>
      <c r="E157" s="62" t="s">
        <v>4063</v>
      </c>
    </row>
    <row r="158" spans="1:5">
      <c r="A158" s="145" t="str">
        <f t="shared" si="2"/>
        <v>SOP defines QC organisms, frequency, and expected results</v>
      </c>
      <c r="B158" s="117" t="s">
        <v>2153</v>
      </c>
      <c r="C158" s="594" t="s">
        <v>7221</v>
      </c>
      <c r="D158" s="117" t="s">
        <v>4995</v>
      </c>
      <c r="E158" s="133" t="s">
        <v>4064</v>
      </c>
    </row>
    <row r="159" spans="1:5">
      <c r="A159" s="145" t="str">
        <f t="shared" si="2"/>
        <v>SOP provides stepwise instructions for test performance</v>
      </c>
      <c r="B159" s="117" t="s">
        <v>2154</v>
      </c>
      <c r="C159" s="594" t="s">
        <v>7222</v>
      </c>
      <c r="D159" s="117" t="s">
        <v>4996</v>
      </c>
      <c r="E159" s="133" t="s">
        <v>4065</v>
      </c>
    </row>
    <row r="160" spans="1:5">
      <c r="A160" s="145" t="str">
        <f t="shared" si="2"/>
        <v>SOP provides stepwise instructions for test interpretation</v>
      </c>
      <c r="B160" s="117" t="s">
        <v>2155</v>
      </c>
      <c r="C160" s="594" t="s">
        <v>7223</v>
      </c>
      <c r="D160" s="117" t="s">
        <v>4997</v>
      </c>
      <c r="E160" s="133" t="s">
        <v>4066</v>
      </c>
    </row>
    <row r="161" spans="1:5">
      <c r="A161" s="145" t="str">
        <f t="shared" si="2"/>
        <v>STAPHYLOCOCCUS AUREUS, KEY ID METHODS</v>
      </c>
      <c r="B161" s="117" t="s">
        <v>666</v>
      </c>
      <c r="C161" s="594" t="s">
        <v>6894</v>
      </c>
      <c r="D161" s="117" t="s">
        <v>4998</v>
      </c>
      <c r="E161" s="62" t="s">
        <v>4067</v>
      </c>
    </row>
    <row r="162" spans="1:5">
      <c r="A162" s="145" t="str">
        <f t="shared" si="2"/>
        <v>STAPHYLOCOCCUS AUREUS, OTHER ID METHODS</v>
      </c>
      <c r="B162" s="117" t="s">
        <v>830</v>
      </c>
      <c r="C162" s="594" t="s">
        <v>7224</v>
      </c>
      <c r="D162" s="117" t="s">
        <v>2540</v>
      </c>
      <c r="E162" s="133" t="s">
        <v>3241</v>
      </c>
    </row>
    <row r="163" spans="1:5">
      <c r="A163" s="145" t="str">
        <f t="shared" si="2"/>
        <v>STREPTOCOCCUS PNEUMONIAE, CONVENTIONAL ID METHODS</v>
      </c>
      <c r="B163" s="117" t="s">
        <v>342</v>
      </c>
      <c r="C163" s="594" t="s">
        <v>7225</v>
      </c>
      <c r="D163" s="117" t="s">
        <v>2541</v>
      </c>
      <c r="E163" s="133" t="s">
        <v>4068</v>
      </c>
    </row>
    <row r="164" spans="1:5">
      <c r="A164" s="145" t="str">
        <f t="shared" si="2"/>
        <v>ENTEROBACTERIACEAE, CONVENTIONAL ID METHODS</v>
      </c>
      <c r="B164" s="117" t="s">
        <v>341</v>
      </c>
      <c r="C164" s="594" t="s">
        <v>7226</v>
      </c>
      <c r="D164" s="117" t="s">
        <v>2542</v>
      </c>
      <c r="E164" s="133" t="s">
        <v>4069</v>
      </c>
    </row>
    <row r="165" spans="1:5">
      <c r="A165" s="145" t="str">
        <f t="shared" si="2"/>
        <v>SHIGELLA/SALMONELLA SEROLOGY</v>
      </c>
      <c r="B165" s="117" t="s">
        <v>667</v>
      </c>
      <c r="C165" s="594" t="s">
        <v>7227</v>
      </c>
      <c r="D165" s="117" t="s">
        <v>2543</v>
      </c>
      <c r="E165" s="133" t="s">
        <v>4070</v>
      </c>
    </row>
    <row r="166" spans="1:5">
      <c r="A166" s="145" t="str">
        <f t="shared" si="2"/>
        <v>ACINETOBACTER SPP, CONVENTIONAL ID METHODS</v>
      </c>
      <c r="B166" s="117" t="s">
        <v>340</v>
      </c>
      <c r="C166" s="594" t="s">
        <v>7228</v>
      </c>
      <c r="D166" s="117" t="s">
        <v>2544</v>
      </c>
      <c r="E166" s="133" t="s">
        <v>4071</v>
      </c>
    </row>
    <row r="167" spans="1:5">
      <c r="A167" s="145" t="str">
        <f t="shared" si="2"/>
        <v>KIT-BASED ID METHODS</v>
      </c>
      <c r="B167" s="117" t="s">
        <v>60</v>
      </c>
      <c r="C167" s="594" t="s">
        <v>7229</v>
      </c>
      <c r="D167" s="117" t="s">
        <v>4999</v>
      </c>
      <c r="E167" s="133" t="s">
        <v>4072</v>
      </c>
    </row>
    <row r="168" spans="1:5">
      <c r="A168" s="145" t="str">
        <f t="shared" si="2"/>
        <v>AUTOMATED ID METHODS</v>
      </c>
      <c r="B168" s="117" t="s">
        <v>58</v>
      </c>
      <c r="C168" s="594" t="s">
        <v>7230</v>
      </c>
      <c r="D168" s="117" t="s">
        <v>2545</v>
      </c>
      <c r="E168" s="133" t="s">
        <v>3245</v>
      </c>
    </row>
    <row r="169" spans="1:5">
      <c r="A169" s="145" t="str">
        <f t="shared" si="2"/>
        <v>IDENTIFICATION FLOWCHARTS</v>
      </c>
      <c r="B169" s="117" t="s">
        <v>2383</v>
      </c>
      <c r="C169" s="594" t="s">
        <v>6934</v>
      </c>
      <c r="D169" s="117" t="s">
        <v>5000</v>
      </c>
      <c r="E169" s="133" t="s">
        <v>4073</v>
      </c>
    </row>
    <row r="170" spans="1:5">
      <c r="A170" s="145" t="str">
        <f t="shared" si="2"/>
        <v>11- BASIC AST</v>
      </c>
      <c r="B170" s="117" t="s">
        <v>956</v>
      </c>
      <c r="C170" s="594" t="s">
        <v>7231</v>
      </c>
      <c r="D170" s="117" t="s">
        <v>5001</v>
      </c>
      <c r="E170" s="62" t="s">
        <v>4074</v>
      </c>
    </row>
    <row r="171" spans="1:5">
      <c r="A171" s="145" t="str">
        <f t="shared" si="2"/>
        <v>ANTIBIOTIC DISK AND GRADIENT STRIPS MAINTENANCE</v>
      </c>
      <c r="B171" s="117" t="s">
        <v>676</v>
      </c>
      <c r="C171" s="594" t="s">
        <v>7232</v>
      </c>
      <c r="D171" s="117" t="s">
        <v>5002</v>
      </c>
      <c r="E171" s="133" t="s">
        <v>4075</v>
      </c>
    </row>
    <row r="172" spans="1:5">
      <c r="A172" s="145" t="str">
        <f t="shared" si="2"/>
        <v>INOCULUM PREPARATION</v>
      </c>
      <c r="B172" s="117" t="s">
        <v>675</v>
      </c>
      <c r="C172" s="594" t="s">
        <v>7233</v>
      </c>
      <c r="D172" s="117" t="s">
        <v>2546</v>
      </c>
      <c r="E172" s="133" t="s">
        <v>4076</v>
      </c>
    </row>
    <row r="173" spans="1:5">
      <c r="A173" s="145" t="str">
        <f t="shared" si="2"/>
        <v>INOCULATION/INCUBATION</v>
      </c>
      <c r="B173" s="117" t="s">
        <v>674</v>
      </c>
      <c r="C173" s="594" t="s">
        <v>7234</v>
      </c>
      <c r="D173" s="117" t="s">
        <v>2547</v>
      </c>
      <c r="E173" s="133" t="s">
        <v>3247</v>
      </c>
    </row>
    <row r="174" spans="1:5">
      <c r="A174" s="145" t="str">
        <f t="shared" si="2"/>
        <v>READING AST RESULTS</v>
      </c>
      <c r="B174" s="117" t="s">
        <v>673</v>
      </c>
      <c r="C174" s="594" t="s">
        <v>7235</v>
      </c>
      <c r="D174" s="117" t="s">
        <v>5003</v>
      </c>
      <c r="E174" s="62" t="s">
        <v>4077</v>
      </c>
    </row>
    <row r="175" spans="1:5">
      <c r="A175" s="145" t="str">
        <f t="shared" si="2"/>
        <v>INTERPRETING RESULTS</v>
      </c>
      <c r="B175" s="117" t="s">
        <v>672</v>
      </c>
      <c r="C175" s="594" t="s">
        <v>7236</v>
      </c>
      <c r="D175" s="117" t="s">
        <v>2549</v>
      </c>
      <c r="E175" s="62" t="s">
        <v>4078</v>
      </c>
    </row>
    <row r="176" spans="1:5">
      <c r="A176" s="145" t="str">
        <f t="shared" si="2"/>
        <v>BREAKPOINTS STANDARDS</v>
      </c>
      <c r="B176" s="117" t="s">
        <v>670</v>
      </c>
      <c r="C176" s="594" t="s">
        <v>7237</v>
      </c>
      <c r="D176" s="117" t="s">
        <v>5004</v>
      </c>
      <c r="E176" s="62" t="s">
        <v>4079</v>
      </c>
    </row>
    <row r="177" spans="1:5">
      <c r="A177" s="145" t="str">
        <f t="shared" si="2"/>
        <v>12- AST EXPERT RULES</v>
      </c>
      <c r="B177" s="117" t="s">
        <v>952</v>
      </c>
      <c r="C177" s="594" t="s">
        <v>7711</v>
      </c>
      <c r="D177" s="117" t="s">
        <v>5005</v>
      </c>
      <c r="E177" s="62" t="s">
        <v>4080</v>
      </c>
    </row>
    <row r="178" spans="1:5">
      <c r="A178" s="145" t="str">
        <f t="shared" si="2"/>
        <v>EXPERT RULES FOR SALMONELLA</v>
      </c>
      <c r="B178" s="116" t="s">
        <v>957</v>
      </c>
      <c r="C178" s="594" t="s">
        <v>7712</v>
      </c>
      <c r="D178" s="116" t="s">
        <v>2550</v>
      </c>
      <c r="E178" s="62" t="s">
        <v>4081</v>
      </c>
    </row>
    <row r="179" spans="1:5">
      <c r="A179" s="145" t="str">
        <f t="shared" si="2"/>
        <v>GRAM NEGATIVES &amp; BETA-LACTAM BREAKPOINTS</v>
      </c>
      <c r="B179" s="116" t="s">
        <v>766</v>
      </c>
      <c r="C179" s="594" t="s">
        <v>7238</v>
      </c>
      <c r="D179" s="116" t="s">
        <v>5006</v>
      </c>
      <c r="E179" s="62" t="s">
        <v>4082</v>
      </c>
    </row>
    <row r="180" spans="1:5">
      <c r="A180" s="145" t="str">
        <f t="shared" si="2"/>
        <v>PHENOTYPIC ESBL TESTING</v>
      </c>
      <c r="B180" s="116" t="s">
        <v>680</v>
      </c>
      <c r="C180" s="594" t="s">
        <v>7239</v>
      </c>
      <c r="D180" s="116" t="s">
        <v>5007</v>
      </c>
      <c r="E180" s="133" t="s">
        <v>4083</v>
      </c>
    </row>
    <row r="181" spans="1:5">
      <c r="A181" s="145" t="str">
        <f t="shared" si="2"/>
        <v>PHENOTYPIC CARBAPENEMASE TESTING</v>
      </c>
      <c r="B181" s="116" t="s">
        <v>679</v>
      </c>
      <c r="C181" s="594" t="s">
        <v>7240</v>
      </c>
      <c r="D181" s="116" t="s">
        <v>5008</v>
      </c>
      <c r="E181" s="133" t="s">
        <v>4084</v>
      </c>
    </row>
    <row r="182" spans="1:5">
      <c r="A182" s="145" t="str">
        <f t="shared" si="2"/>
        <v>COLISTIN TESTING</v>
      </c>
      <c r="B182" s="116" t="s">
        <v>677</v>
      </c>
      <c r="C182" s="594" t="s">
        <v>7241</v>
      </c>
      <c r="D182" s="116" t="s">
        <v>2551</v>
      </c>
      <c r="E182" s="62" t="s">
        <v>4085</v>
      </c>
    </row>
    <row r="183" spans="1:5">
      <c r="A183" s="145" t="str">
        <f t="shared" si="2"/>
        <v>EXPERT RULES FOR STAPH AUREUS</v>
      </c>
      <c r="B183" s="116" t="s">
        <v>958</v>
      </c>
      <c r="C183" s="594" t="s">
        <v>7713</v>
      </c>
      <c r="D183" s="116" t="s">
        <v>5009</v>
      </c>
      <c r="E183" s="62" t="s">
        <v>4086</v>
      </c>
    </row>
    <row r="184" spans="1:5">
      <c r="A184" s="145" t="str">
        <f t="shared" si="2"/>
        <v>GENERAL CONSIDERATIONS FOR STREP PNEUMONIAE</v>
      </c>
      <c r="B184" s="116" t="s">
        <v>959</v>
      </c>
      <c r="C184" s="594" t="s">
        <v>7242</v>
      </c>
      <c r="D184" s="116" t="s">
        <v>5010</v>
      </c>
      <c r="E184" s="133" t="s">
        <v>4087</v>
      </c>
    </row>
    <row r="185" spans="1:5">
      <c r="A185" s="145" t="str">
        <f t="shared" si="2"/>
        <v>EXPERT RULES FOR STREP PNEUMONIAE</v>
      </c>
      <c r="B185" s="116" t="s">
        <v>960</v>
      </c>
      <c r="C185" s="594" t="s">
        <v>7714</v>
      </c>
      <c r="D185" s="116" t="s">
        <v>5011</v>
      </c>
      <c r="E185" s="62" t="s">
        <v>4088</v>
      </c>
    </row>
    <row r="186" spans="1:5">
      <c r="A186" s="145" t="str">
        <f t="shared" si="2"/>
        <v>INDUCIBLE CLINDAMYCIN RESISTANCE TESTING</v>
      </c>
      <c r="B186" s="116" t="s">
        <v>678</v>
      </c>
      <c r="C186" s="594" t="s">
        <v>7243</v>
      </c>
      <c r="D186" s="116" t="s">
        <v>5012</v>
      </c>
      <c r="E186" s="133" t="s">
        <v>4089</v>
      </c>
    </row>
    <row r="187" spans="1:5">
      <c r="A187" s="145" t="str">
        <f t="shared" si="2"/>
        <v>EXPERT RULES FOR CEREBROSPINAL FLUID</v>
      </c>
      <c r="B187" s="116" t="s">
        <v>2422</v>
      </c>
      <c r="C187" s="594" t="s">
        <v>7715</v>
      </c>
      <c r="D187" s="116" t="s">
        <v>2553</v>
      </c>
      <c r="E187" s="133" t="s">
        <v>4090</v>
      </c>
    </row>
    <row r="188" spans="1:5">
      <c r="A188" s="145" t="str">
        <f t="shared" si="2"/>
        <v>13- AST PANELS, POLICY AND ANALYSIS</v>
      </c>
      <c r="B188" s="116" t="s">
        <v>1731</v>
      </c>
      <c r="C188" s="594" t="s">
        <v>7716</v>
      </c>
      <c r="D188" s="116" t="s">
        <v>5013</v>
      </c>
      <c r="E188" s="133" t="s">
        <v>4091</v>
      </c>
    </row>
    <row r="189" spans="1:5">
      <c r="A189" s="145" t="str">
        <f t="shared" si="2"/>
        <v>AST PANELS</v>
      </c>
      <c r="B189" s="116" t="s">
        <v>761</v>
      </c>
      <c r="C189" s="594" t="s">
        <v>7718</v>
      </c>
      <c r="D189" s="116" t="s">
        <v>5014</v>
      </c>
      <c r="E189" s="133" t="s">
        <v>4092</v>
      </c>
    </row>
    <row r="190" spans="1:5">
      <c r="A190" s="145" t="str">
        <f t="shared" si="2"/>
        <v>CUMULATIVE ANTIBIOGRAMS</v>
      </c>
      <c r="B190" s="116" t="s">
        <v>683</v>
      </c>
      <c r="C190" s="594" t="s">
        <v>7717</v>
      </c>
      <c r="D190" s="116" t="s">
        <v>2554</v>
      </c>
      <c r="E190" s="62" t="s">
        <v>4093</v>
      </c>
    </row>
    <row r="191" spans="1:5">
      <c r="A191" s="145" t="str">
        <f t="shared" si="2"/>
        <v>AST PANEL POLICY</v>
      </c>
      <c r="B191" s="116" t="s">
        <v>1720</v>
      </c>
      <c r="C191" s="594" t="s">
        <v>7719</v>
      </c>
      <c r="D191" s="116" t="s">
        <v>5015</v>
      </c>
      <c r="E191" s="62" t="s">
        <v>4094</v>
      </c>
    </row>
    <row r="192" spans="1:5">
      <c r="A192" s="145" t="str">
        <f t="shared" si="2"/>
        <v>SAFETY APPENDIX</v>
      </c>
      <c r="B192" s="116" t="s">
        <v>75</v>
      </c>
      <c r="C192" s="594" t="s">
        <v>7244</v>
      </c>
      <c r="D192" s="116" t="s">
        <v>2555</v>
      </c>
      <c r="E192" s="133" t="s">
        <v>4095</v>
      </c>
    </row>
    <row r="193" spans="1:5">
      <c r="A193" s="145" t="str">
        <f t="shared" si="2"/>
        <v>BIOSAFETY EQUIPMENT</v>
      </c>
      <c r="B193" s="116" t="s">
        <v>967</v>
      </c>
      <c r="C193" s="594" t="s">
        <v>6611</v>
      </c>
      <c r="D193" s="116" t="s">
        <v>2556</v>
      </c>
      <c r="E193" s="133" t="s">
        <v>3249</v>
      </c>
    </row>
    <row r="194" spans="1:5">
      <c r="A194" s="145" t="str">
        <f t="shared" si="2"/>
        <v>BIOSAFETY BEHAVIORS</v>
      </c>
      <c r="B194" s="116" t="s">
        <v>969</v>
      </c>
      <c r="C194" s="594" t="s">
        <v>7245</v>
      </c>
      <c r="D194" s="116" t="s">
        <v>2557</v>
      </c>
      <c r="E194" s="133" t="s">
        <v>4096</v>
      </c>
    </row>
    <row r="195" spans="1:5">
      <c r="A195" s="145" t="str">
        <f t="shared" si="2"/>
        <v>PERSONAL PROTECTIVE EQUIPMENT</v>
      </c>
      <c r="B195" s="116" t="s">
        <v>968</v>
      </c>
      <c r="C195" s="594" t="s">
        <v>6612</v>
      </c>
      <c r="D195" s="116" t="s">
        <v>2558</v>
      </c>
      <c r="E195" s="133" t="s">
        <v>3250</v>
      </c>
    </row>
    <row r="196" spans="1:5">
      <c r="A196" s="145" t="str">
        <f t="shared" ref="A196:A259" si="3">IF(langue=1,B196,IF(langue=2,D196,E196))</f>
        <v>BIOSAFETY DOCUMENTATION AND TRAINING</v>
      </c>
      <c r="B196" s="116" t="s">
        <v>970</v>
      </c>
      <c r="C196" s="594" t="s">
        <v>7246</v>
      </c>
      <c r="D196" s="116" t="s">
        <v>2559</v>
      </c>
      <c r="E196" s="133" t="s">
        <v>3251</v>
      </c>
    </row>
    <row r="197" spans="1:5">
      <c r="A197" s="145" t="str">
        <f t="shared" si="3"/>
        <v>Biochemical Identification Reagents</v>
      </c>
      <c r="B197" s="116" t="s">
        <v>5596</v>
      </c>
      <c r="C197" s="594" t="s">
        <v>7247</v>
      </c>
      <c r="D197" s="116" t="s">
        <v>5597</v>
      </c>
      <c r="E197" s="133" t="s">
        <v>5598</v>
      </c>
    </row>
    <row r="198" spans="1:5">
      <c r="A198" s="145" t="str">
        <f t="shared" si="3"/>
        <v>Catalase (H2O2)</v>
      </c>
      <c r="B198" s="116" t="s">
        <v>2466</v>
      </c>
      <c r="C198" s="594" t="s">
        <v>2466</v>
      </c>
      <c r="D198" s="116" t="s">
        <v>2466</v>
      </c>
      <c r="E198" s="133" t="s">
        <v>3252</v>
      </c>
    </row>
    <row r="199" spans="1:5">
      <c r="A199" s="145" t="str">
        <f t="shared" si="3"/>
        <v>Coagulase plasma</v>
      </c>
      <c r="B199" s="116" t="s">
        <v>2157</v>
      </c>
      <c r="C199" s="594" t="s">
        <v>7248</v>
      </c>
      <c r="D199" s="116" t="s">
        <v>2560</v>
      </c>
      <c r="E199" s="62" t="s">
        <v>4097</v>
      </c>
    </row>
    <row r="200" spans="1:5">
      <c r="A200" s="145" t="str">
        <f t="shared" si="3"/>
        <v>Staph latex agglutination</v>
      </c>
      <c r="B200" s="116" t="s">
        <v>2158</v>
      </c>
      <c r="C200" s="594" t="s">
        <v>6905</v>
      </c>
      <c r="D200" s="116" t="s">
        <v>5016</v>
      </c>
      <c r="E200" s="133" t="s">
        <v>4098</v>
      </c>
    </row>
    <row r="201" spans="1:5">
      <c r="A201" s="145" t="str">
        <f t="shared" si="3"/>
        <v>Staph chromagar</v>
      </c>
      <c r="B201" s="116" t="s">
        <v>2159</v>
      </c>
      <c r="C201" s="594" t="s">
        <v>7249</v>
      </c>
      <c r="D201" s="116" t="s">
        <v>2159</v>
      </c>
      <c r="E201" s="133" t="s">
        <v>4099</v>
      </c>
    </row>
    <row r="202" spans="1:5">
      <c r="A202" s="145" t="str">
        <f t="shared" si="3"/>
        <v>DNase</v>
      </c>
      <c r="B202" s="118" t="s">
        <v>2160</v>
      </c>
      <c r="C202" s="597" t="s">
        <v>7250</v>
      </c>
      <c r="D202" s="118" t="s">
        <v>2160</v>
      </c>
      <c r="E202" s="134" t="s">
        <v>3253</v>
      </c>
    </row>
    <row r="203" spans="1:5">
      <c r="A203" s="145" t="str">
        <f t="shared" si="3"/>
        <v>PYR</v>
      </c>
      <c r="B203" s="118" t="s">
        <v>2161</v>
      </c>
      <c r="C203" s="597" t="s">
        <v>2161</v>
      </c>
      <c r="D203" s="118" t="s">
        <v>2161</v>
      </c>
      <c r="E203" s="134" t="s">
        <v>4100</v>
      </c>
    </row>
    <row r="204" spans="1:5">
      <c r="A204" s="145" t="str">
        <f t="shared" si="3"/>
        <v>Optochin ("P") disk</v>
      </c>
      <c r="B204" s="118" t="s">
        <v>2190</v>
      </c>
      <c r="C204" s="597" t="s">
        <v>7251</v>
      </c>
      <c r="D204" s="118" t="s">
        <v>2561</v>
      </c>
      <c r="E204" s="134" t="s">
        <v>4101</v>
      </c>
    </row>
    <row r="205" spans="1:5">
      <c r="A205" s="145" t="str">
        <f t="shared" si="3"/>
        <v>Bile solubility (deoxycholate)</v>
      </c>
      <c r="B205" s="118" t="s">
        <v>2162</v>
      </c>
      <c r="C205" s="597" t="s">
        <v>6704</v>
      </c>
      <c r="D205" s="118" t="s">
        <v>2562</v>
      </c>
      <c r="E205" s="134" t="s">
        <v>4102</v>
      </c>
    </row>
    <row r="206" spans="1:5">
      <c r="A206" s="145" t="str">
        <f t="shared" si="3"/>
        <v>Strep. pneumo latex agglutination</v>
      </c>
      <c r="B206" s="118" t="s">
        <v>2163</v>
      </c>
      <c r="C206" s="594" t="s">
        <v>7252</v>
      </c>
      <c r="D206" s="118" t="s">
        <v>2563</v>
      </c>
      <c r="E206" s="133" t="s">
        <v>4103</v>
      </c>
    </row>
    <row r="207" spans="1:5">
      <c r="A207" s="145" t="str">
        <f t="shared" si="3"/>
        <v>Oxidase</v>
      </c>
      <c r="B207" s="118" t="s">
        <v>2164</v>
      </c>
      <c r="C207" s="597" t="s">
        <v>2164</v>
      </c>
      <c r="D207" s="118" t="s">
        <v>2564</v>
      </c>
      <c r="E207" s="134" t="s">
        <v>3254</v>
      </c>
    </row>
    <row r="208" spans="1:5">
      <c r="A208" s="145" t="str">
        <f t="shared" si="3"/>
        <v>Indole reagents</v>
      </c>
      <c r="B208" s="118" t="s">
        <v>2184</v>
      </c>
      <c r="C208" s="597" t="s">
        <v>2184</v>
      </c>
      <c r="D208" s="118" t="s">
        <v>2565</v>
      </c>
      <c r="E208" s="134" t="s">
        <v>3255</v>
      </c>
    </row>
    <row r="209" spans="1:5">
      <c r="A209" s="145" t="str">
        <f t="shared" si="3"/>
        <v>Methyl Red</v>
      </c>
      <c r="B209" s="118" t="s">
        <v>2166</v>
      </c>
      <c r="C209" s="597" t="s">
        <v>2166</v>
      </c>
      <c r="D209" s="118" t="s">
        <v>2566</v>
      </c>
      <c r="E209" s="134" t="s">
        <v>4104</v>
      </c>
    </row>
    <row r="210" spans="1:5">
      <c r="A210" s="145" t="str">
        <f t="shared" si="3"/>
        <v>Voges-Proskauer</v>
      </c>
      <c r="B210" s="118" t="s">
        <v>2167</v>
      </c>
      <c r="C210" s="597" t="s">
        <v>2167</v>
      </c>
      <c r="D210" s="118" t="s">
        <v>2167</v>
      </c>
      <c r="E210" s="134" t="s">
        <v>2167</v>
      </c>
    </row>
    <row r="211" spans="1:5">
      <c r="A211" s="145" t="str">
        <f t="shared" si="3"/>
        <v>Citrate</v>
      </c>
      <c r="B211" s="118" t="s">
        <v>2168</v>
      </c>
      <c r="C211" s="597" t="s">
        <v>2168</v>
      </c>
      <c r="D211" s="118" t="s">
        <v>2168</v>
      </c>
      <c r="E211" s="134" t="s">
        <v>3256</v>
      </c>
    </row>
    <row r="212" spans="1:5">
      <c r="A212" s="145" t="str">
        <f t="shared" si="3"/>
        <v>Triple Sugar Iron agar or Kligler's Iron Agar</v>
      </c>
      <c r="B212" s="118" t="s">
        <v>2185</v>
      </c>
      <c r="C212" s="597" t="s">
        <v>2185</v>
      </c>
      <c r="D212" s="118" t="s">
        <v>2567</v>
      </c>
      <c r="E212" s="134" t="s">
        <v>4105</v>
      </c>
    </row>
    <row r="213" spans="1:5">
      <c r="A213" s="145" t="str">
        <f t="shared" si="3"/>
        <v>Urease</v>
      </c>
      <c r="B213" s="118" t="s">
        <v>2170</v>
      </c>
      <c r="C213" s="597" t="s">
        <v>2170</v>
      </c>
      <c r="D213" s="118" t="s">
        <v>2568</v>
      </c>
      <c r="E213" s="134" t="s">
        <v>3257</v>
      </c>
    </row>
    <row r="214" spans="1:5">
      <c r="A214" s="145" t="str">
        <f t="shared" si="3"/>
        <v>Motility</v>
      </c>
      <c r="B214" s="118" t="s">
        <v>2171</v>
      </c>
      <c r="C214" s="597" t="s">
        <v>7253</v>
      </c>
      <c r="D214" s="118" t="s">
        <v>2569</v>
      </c>
      <c r="E214" s="134" t="s">
        <v>3258</v>
      </c>
    </row>
    <row r="215" spans="1:5">
      <c r="A215" s="145" t="str">
        <f t="shared" si="3"/>
        <v>Lysine Iron Agar (LIA) or Lysine decarboxylase (LDC)</v>
      </c>
      <c r="B215" s="118" t="s">
        <v>2186</v>
      </c>
      <c r="C215" s="597" t="s">
        <v>2186</v>
      </c>
      <c r="D215" s="118" t="s">
        <v>5017</v>
      </c>
      <c r="E215" s="134" t="s">
        <v>4106</v>
      </c>
    </row>
    <row r="216" spans="1:5">
      <c r="A216" s="145" t="str">
        <f t="shared" si="3"/>
        <v>Glucose or Dextrose Oxidative-Fermentative (OF) test</v>
      </c>
      <c r="B216" s="119" t="s">
        <v>2187</v>
      </c>
      <c r="C216" s="598" t="s">
        <v>7254</v>
      </c>
      <c r="D216" s="119" t="s">
        <v>2571</v>
      </c>
      <c r="E216" s="135" t="s">
        <v>4107</v>
      </c>
    </row>
    <row r="217" spans="1:5">
      <c r="A217" s="145" t="str">
        <f t="shared" si="3"/>
        <v>Nitrate reduction</v>
      </c>
      <c r="B217" s="119" t="s">
        <v>2176</v>
      </c>
      <c r="C217" s="598" t="s">
        <v>7255</v>
      </c>
      <c r="D217" s="119" t="s">
        <v>2572</v>
      </c>
      <c r="E217" s="135" t="s">
        <v>4108</v>
      </c>
    </row>
    <row r="218" spans="1:5">
      <c r="A218" s="145" t="str">
        <f t="shared" si="3"/>
        <v>Gelatin hydrolysis</v>
      </c>
      <c r="B218" s="119" t="s">
        <v>2177</v>
      </c>
      <c r="C218" s="598" t="s">
        <v>6072</v>
      </c>
      <c r="D218" s="119" t="s">
        <v>2573</v>
      </c>
      <c r="E218" s="135" t="s">
        <v>4109</v>
      </c>
    </row>
    <row r="219" spans="1:5">
      <c r="A219" s="145" t="str">
        <f t="shared" si="3"/>
        <v>Chloramphenicol resistance (disk)</v>
      </c>
      <c r="B219" s="118" t="s">
        <v>2178</v>
      </c>
      <c r="C219" s="597" t="s">
        <v>7256</v>
      </c>
      <c r="D219" s="118" t="s">
        <v>2574</v>
      </c>
      <c r="E219" s="134" t="s">
        <v>3261</v>
      </c>
    </row>
    <row r="220" spans="1:5">
      <c r="A220" s="145" t="str">
        <f t="shared" si="3"/>
        <v>Growth at 42°C</v>
      </c>
      <c r="B220" s="118" t="s">
        <v>2179</v>
      </c>
      <c r="C220" s="597" t="s">
        <v>7257</v>
      </c>
      <c r="D220" s="118" t="s">
        <v>2575</v>
      </c>
      <c r="E220" s="134" t="s">
        <v>4110</v>
      </c>
    </row>
    <row r="221" spans="1:5">
      <c r="A221" s="145" t="str">
        <f t="shared" si="3"/>
        <v>Shigella serology</v>
      </c>
      <c r="B221" s="119" t="s">
        <v>2173</v>
      </c>
      <c r="C221" s="598" t="s">
        <v>6576</v>
      </c>
      <c r="D221" s="119" t="s">
        <v>2576</v>
      </c>
      <c r="E221" s="135" t="s">
        <v>4111</v>
      </c>
    </row>
    <row r="222" spans="1:5">
      <c r="A222" s="145" t="str">
        <f t="shared" si="3"/>
        <v>Salmonella serology</v>
      </c>
      <c r="B222" s="119" t="s">
        <v>2174</v>
      </c>
      <c r="C222" s="598" t="s">
        <v>6577</v>
      </c>
      <c r="D222" s="119" t="s">
        <v>5018</v>
      </c>
      <c r="E222" s="135" t="s">
        <v>3264</v>
      </c>
    </row>
    <row r="223" spans="1:5">
      <c r="A223" s="145" t="str">
        <f t="shared" si="3"/>
        <v>Equipment availability summary</v>
      </c>
      <c r="B223" s="119" t="s">
        <v>1675</v>
      </c>
      <c r="C223" s="598" t="s">
        <v>7258</v>
      </c>
      <c r="D223" s="119" t="s">
        <v>2578</v>
      </c>
      <c r="E223" s="135" t="s">
        <v>4112</v>
      </c>
    </row>
    <row r="224" spans="1:5">
      <c r="A224" s="145" t="str">
        <f t="shared" si="3"/>
        <v>General equipment</v>
      </c>
      <c r="B224" s="119" t="s">
        <v>1676</v>
      </c>
      <c r="C224" s="598" t="s">
        <v>7259</v>
      </c>
      <c r="D224" s="119" t="s">
        <v>2579</v>
      </c>
      <c r="E224" s="135" t="s">
        <v>4113</v>
      </c>
    </row>
    <row r="225" spans="1:5">
      <c r="A225" s="145" t="str">
        <f t="shared" si="3"/>
        <v>McFarland QC standards of known densities, including 0.5, not expired</v>
      </c>
      <c r="B225" s="119" t="s">
        <v>2193</v>
      </c>
      <c r="C225" s="598" t="s">
        <v>7260</v>
      </c>
      <c r="D225" s="119" t="s">
        <v>5019</v>
      </c>
      <c r="E225" s="23" t="s">
        <v>4114</v>
      </c>
    </row>
    <row r="226" spans="1:5">
      <c r="A226" s="145" t="str">
        <f t="shared" si="3"/>
        <v>Ruler or caliper with millimeter markings</v>
      </c>
      <c r="B226" s="119" t="s">
        <v>2194</v>
      </c>
      <c r="C226" s="598" t="s">
        <v>7261</v>
      </c>
      <c r="D226" s="119" t="s">
        <v>2580</v>
      </c>
      <c r="E226" s="23" t="s">
        <v>4115</v>
      </c>
    </row>
    <row r="227" spans="1:5">
      <c r="A227" s="145" t="str">
        <f t="shared" si="3"/>
        <v>Bunsen burners or micro-incinerators</v>
      </c>
      <c r="B227" s="119" t="s">
        <v>2195</v>
      </c>
      <c r="C227" s="598" t="s">
        <v>7262</v>
      </c>
      <c r="D227" s="119" t="s">
        <v>2581</v>
      </c>
      <c r="E227" s="135" t="s">
        <v>4116</v>
      </c>
    </row>
    <row r="228" spans="1:5">
      <c r="A228" s="145" t="str">
        <f t="shared" si="3"/>
        <v>Calibrated 1uL or 10uL loops (for plating urine cultures)</v>
      </c>
      <c r="B228" s="119" t="s">
        <v>2196</v>
      </c>
      <c r="C228" s="598" t="s">
        <v>7263</v>
      </c>
      <c r="D228" s="119" t="s">
        <v>5020</v>
      </c>
      <c r="E228" s="135" t="s">
        <v>4117</v>
      </c>
    </row>
    <row r="229" spans="1:5">
      <c r="A229" s="145" t="str">
        <f t="shared" si="3"/>
        <v>Optical densitometer/turbidimeter (for determining McFarland density)</v>
      </c>
      <c r="B229" s="119" t="s">
        <v>2197</v>
      </c>
      <c r="C229" s="598" t="s">
        <v>7264</v>
      </c>
      <c r="D229" s="119" t="s">
        <v>2583</v>
      </c>
      <c r="E229" s="23" t="s">
        <v>4118</v>
      </c>
    </row>
    <row r="230" spans="1:5">
      <c r="A230" s="145" t="str">
        <f t="shared" si="3"/>
        <v>Microliter pipettes (e.g., Eppendorf)</v>
      </c>
      <c r="B230" s="119" t="s">
        <v>2198</v>
      </c>
      <c r="C230" s="598" t="s">
        <v>7265</v>
      </c>
      <c r="D230" s="119" t="s">
        <v>5021</v>
      </c>
      <c r="E230" s="135" t="s">
        <v>4119</v>
      </c>
    </row>
    <row r="231" spans="1:5">
      <c r="A231" s="145" t="str">
        <f t="shared" si="3"/>
        <v>Centrifuge (not used for TB cultures)</v>
      </c>
      <c r="B231" s="119" t="s">
        <v>2199</v>
      </c>
      <c r="C231" s="598" t="s">
        <v>7266</v>
      </c>
      <c r="D231" s="119" t="s">
        <v>5022</v>
      </c>
      <c r="E231" s="135" t="s">
        <v>4120</v>
      </c>
    </row>
    <row r="232" spans="1:5">
      <c r="A232" s="145" t="str">
        <f t="shared" si="3"/>
        <v>Microscope</v>
      </c>
      <c r="B232" s="119" t="s">
        <v>2200</v>
      </c>
      <c r="C232" s="598" t="s">
        <v>5788</v>
      </c>
      <c r="D232" s="119" t="s">
        <v>2200</v>
      </c>
      <c r="E232" s="135" t="s">
        <v>3265</v>
      </c>
    </row>
    <row r="233" spans="1:5">
      <c r="A233" s="145" t="str">
        <f t="shared" si="3"/>
        <v>Thermometers</v>
      </c>
      <c r="B233" s="119" t="s">
        <v>2201</v>
      </c>
      <c r="C233" s="598" t="s">
        <v>5789</v>
      </c>
      <c r="D233" s="119" t="s">
        <v>2584</v>
      </c>
      <c r="E233" s="135" t="s">
        <v>3266</v>
      </c>
    </row>
    <row r="234" spans="1:5">
      <c r="A234" s="145" t="str">
        <f t="shared" si="3"/>
        <v>CO2 incubators</v>
      </c>
      <c r="B234" s="119" t="s">
        <v>2467</v>
      </c>
      <c r="C234" s="598" t="s">
        <v>7267</v>
      </c>
      <c r="D234" s="119" t="s">
        <v>2585</v>
      </c>
      <c r="E234" s="135" t="s">
        <v>4121</v>
      </c>
    </row>
    <row r="235" spans="1:5">
      <c r="A235" s="145" t="str">
        <f t="shared" si="3"/>
        <v>Candle jars</v>
      </c>
      <c r="B235" s="119" t="s">
        <v>2202</v>
      </c>
      <c r="C235" s="598" t="s">
        <v>7268</v>
      </c>
      <c r="D235" s="119" t="s">
        <v>5023</v>
      </c>
      <c r="E235" s="23" t="s">
        <v>3267</v>
      </c>
    </row>
    <row r="236" spans="1:5">
      <c r="A236" s="145" t="str">
        <f t="shared" si="3"/>
        <v>Ambient (non-CO2) incubator</v>
      </c>
      <c r="B236" s="119" t="s">
        <v>2221</v>
      </c>
      <c r="C236" s="598" t="s">
        <v>7269</v>
      </c>
      <c r="D236" s="119" t="s">
        <v>5024</v>
      </c>
      <c r="E236" s="23" t="s">
        <v>4122</v>
      </c>
    </row>
    <row r="237" spans="1:5">
      <c r="A237" s="145" t="str">
        <f t="shared" si="3"/>
        <v>Refrigerator (2-8°C)</v>
      </c>
      <c r="B237" s="119" t="s">
        <v>2203</v>
      </c>
      <c r="C237" s="598" t="s">
        <v>7270</v>
      </c>
      <c r="D237" s="119" t="s">
        <v>2587</v>
      </c>
      <c r="E237" s="135" t="s">
        <v>4123</v>
      </c>
    </row>
    <row r="238" spans="1:5">
      <c r="A238" s="145" t="str">
        <f t="shared" si="3"/>
        <v xml:space="preserve">Non-defrosting freezer, -20°C </v>
      </c>
      <c r="B238" s="119" t="s">
        <v>2204</v>
      </c>
      <c r="C238" s="598" t="s">
        <v>7271</v>
      </c>
      <c r="D238" s="119" t="s">
        <v>2588</v>
      </c>
      <c r="E238" s="23" t="s">
        <v>4124</v>
      </c>
    </row>
    <row r="239" spans="1:5">
      <c r="A239" s="145" t="str">
        <f t="shared" si="3"/>
        <v>Non-defrosting freezer, -60°C</v>
      </c>
      <c r="B239" s="119" t="s">
        <v>2211</v>
      </c>
      <c r="C239" s="598" t="s">
        <v>7272</v>
      </c>
      <c r="D239" s="119" t="s">
        <v>2589</v>
      </c>
      <c r="E239" s="23" t="s">
        <v>4125</v>
      </c>
    </row>
    <row r="240" spans="1:5">
      <c r="A240" s="145" t="str">
        <f t="shared" si="3"/>
        <v xml:space="preserve">Non-defrosting freezer, -80°C </v>
      </c>
      <c r="B240" s="119" t="s">
        <v>2205</v>
      </c>
      <c r="C240" s="598" t="s">
        <v>7273</v>
      </c>
      <c r="D240" s="119" t="s">
        <v>2590</v>
      </c>
      <c r="E240" s="23" t="s">
        <v>4126</v>
      </c>
    </row>
    <row r="241" spans="1:5">
      <c r="A241" s="145" t="str">
        <f t="shared" si="3"/>
        <v>Rechargeable desiccants (for storage of open antibiotic disks and strips)</v>
      </c>
      <c r="B241" s="119" t="s">
        <v>2206</v>
      </c>
      <c r="C241" s="598" t="s">
        <v>7274</v>
      </c>
      <c r="D241" s="119" t="s">
        <v>2591</v>
      </c>
      <c r="E241" s="135" t="s">
        <v>4127</v>
      </c>
    </row>
    <row r="242" spans="1:5">
      <c r="A242" s="145" t="str">
        <f t="shared" si="3"/>
        <v>Hot air oven (for drying saturated desiccants)</v>
      </c>
      <c r="B242" s="119" t="s">
        <v>2207</v>
      </c>
      <c r="C242" s="598" t="s">
        <v>7275</v>
      </c>
      <c r="D242" s="119" t="s">
        <v>2592</v>
      </c>
      <c r="E242" s="23" t="s">
        <v>4128</v>
      </c>
    </row>
    <row r="243" spans="1:5">
      <c r="A243" s="145" t="str">
        <f t="shared" si="3"/>
        <v>Biological Safety Cabinet Class IIA</v>
      </c>
      <c r="B243" s="119" t="s">
        <v>2208</v>
      </c>
      <c r="C243" s="598" t="s">
        <v>7276</v>
      </c>
      <c r="D243" s="119" t="s">
        <v>5025</v>
      </c>
      <c r="E243" s="135" t="s">
        <v>4129</v>
      </c>
    </row>
    <row r="244" spans="1:5">
      <c r="A244" s="145" t="str">
        <f t="shared" si="3"/>
        <v>Autoclave for media preparation ("clean" autoclave)</v>
      </c>
      <c r="B244" s="119" t="s">
        <v>2209</v>
      </c>
      <c r="C244" s="598" t="s">
        <v>7277</v>
      </c>
      <c r="D244" s="119" t="s">
        <v>5026</v>
      </c>
      <c r="E244" s="135" t="s">
        <v>3268</v>
      </c>
    </row>
    <row r="245" spans="1:5">
      <c r="A245" s="145" t="str">
        <f t="shared" si="3"/>
        <v>Autoclave for sterlizing waste ("dirty" autoclave)</v>
      </c>
      <c r="B245" s="119" t="s">
        <v>2210</v>
      </c>
      <c r="C245" s="598" t="s">
        <v>7278</v>
      </c>
      <c r="D245" s="119" t="s">
        <v>2593</v>
      </c>
      <c r="E245" s="135" t="s">
        <v>3269</v>
      </c>
    </row>
    <row r="246" spans="1:5">
      <c r="A246" s="145" t="str">
        <f t="shared" si="3"/>
        <v>Media Preparation equipment</v>
      </c>
      <c r="B246" s="119" t="s">
        <v>1677</v>
      </c>
      <c r="C246" s="598" t="s">
        <v>7720</v>
      </c>
      <c r="D246" s="119" t="s">
        <v>5027</v>
      </c>
      <c r="E246" s="135" t="s">
        <v>4130</v>
      </c>
    </row>
    <row r="247" spans="1:5">
      <c r="A247" s="145" t="str">
        <f t="shared" si="3"/>
        <v>pH meter</v>
      </c>
      <c r="B247" s="119" t="s">
        <v>2212</v>
      </c>
      <c r="C247" s="598" t="s">
        <v>7279</v>
      </c>
      <c r="D247" s="119" t="s">
        <v>2594</v>
      </c>
      <c r="E247" s="135" t="s">
        <v>4131</v>
      </c>
    </row>
    <row r="248" spans="1:5">
      <c r="A248" s="145" t="str">
        <f t="shared" si="3"/>
        <v>Weighing balance</v>
      </c>
      <c r="B248" s="118" t="s">
        <v>2213</v>
      </c>
      <c r="C248" s="597" t="s">
        <v>6495</v>
      </c>
      <c r="D248" s="118" t="s">
        <v>2595</v>
      </c>
      <c r="E248" s="134" t="s">
        <v>4132</v>
      </c>
    </row>
    <row r="249" spans="1:5">
      <c r="A249" s="145" t="str">
        <f t="shared" si="3"/>
        <v>Conductivity meter</v>
      </c>
      <c r="B249" s="118" t="s">
        <v>2214</v>
      </c>
      <c r="C249" s="597" t="s">
        <v>7280</v>
      </c>
      <c r="D249" s="118" t="s">
        <v>2596</v>
      </c>
      <c r="E249" s="134" t="s">
        <v>3270</v>
      </c>
    </row>
    <row r="250" spans="1:5">
      <c r="A250" s="145" t="str">
        <f t="shared" si="3"/>
        <v>Distillator/reverse osmosis equipment</v>
      </c>
      <c r="B250" s="118" t="s">
        <v>2215</v>
      </c>
      <c r="C250" s="597" t="s">
        <v>7281</v>
      </c>
      <c r="D250" s="118" t="s">
        <v>2597</v>
      </c>
      <c r="E250" s="134" t="s">
        <v>4133</v>
      </c>
    </row>
    <row r="251" spans="1:5">
      <c r="A251" s="145" t="str">
        <f t="shared" si="3"/>
        <v>Hot plate with magnetic stir bar (for mixing powdered media)</v>
      </c>
      <c r="B251" s="118" t="s">
        <v>2216</v>
      </c>
      <c r="C251" s="597" t="s">
        <v>7282</v>
      </c>
      <c r="D251" s="118" t="s">
        <v>5028</v>
      </c>
      <c r="E251" s="134" t="s">
        <v>4134</v>
      </c>
    </row>
    <row r="252" spans="1:5">
      <c r="A252" s="145" t="str">
        <f t="shared" si="3"/>
        <v>Water bath</v>
      </c>
      <c r="B252" s="118" t="s">
        <v>2217</v>
      </c>
      <c r="C252" s="597" t="s">
        <v>6497</v>
      </c>
      <c r="D252" s="118" t="s">
        <v>5683</v>
      </c>
      <c r="E252" s="134" t="s">
        <v>3271</v>
      </c>
    </row>
    <row r="253" spans="1:5">
      <c r="A253" s="145" t="str">
        <f t="shared" si="3"/>
        <v>Automated Instruments</v>
      </c>
      <c r="B253" s="118" t="s">
        <v>2236</v>
      </c>
      <c r="C253" s="597" t="s">
        <v>7283</v>
      </c>
      <c r="D253" s="118" t="s">
        <v>2598</v>
      </c>
      <c r="E253" s="134" t="s">
        <v>3272</v>
      </c>
    </row>
    <row r="254" spans="1:5">
      <c r="A254" s="145" t="str">
        <f t="shared" si="3"/>
        <v>Blood culture instrument</v>
      </c>
      <c r="B254" s="118" t="s">
        <v>2232</v>
      </c>
      <c r="C254" s="597" t="s">
        <v>7284</v>
      </c>
      <c r="D254" s="118" t="s">
        <v>5030</v>
      </c>
      <c r="E254" s="134" t="s">
        <v>4135</v>
      </c>
    </row>
    <row r="255" spans="1:5">
      <c r="A255" s="145" t="str">
        <f t="shared" si="3"/>
        <v>Instrument for bacterial ID and AST (e.g. Vitek, Phoenix, Microscan)</v>
      </c>
      <c r="B255" s="118" t="s">
        <v>2248</v>
      </c>
      <c r="C255" s="597" t="s">
        <v>7285</v>
      </c>
      <c r="D255" s="118" t="s">
        <v>5031</v>
      </c>
      <c r="E255" s="134" t="s">
        <v>4136</v>
      </c>
    </row>
    <row r="256" spans="1:5">
      <c r="A256" s="145" t="str">
        <f t="shared" si="3"/>
        <v>Instrument for reading disk diffusion (e.g. SIRSCAN, BIOMIC V3, ADAGIO, etc.)</v>
      </c>
      <c r="B256" s="118" t="s">
        <v>2247</v>
      </c>
      <c r="C256" s="597" t="s">
        <v>7286</v>
      </c>
      <c r="D256" s="118" t="s">
        <v>5032</v>
      </c>
      <c r="E256" s="134" t="s">
        <v>4137</v>
      </c>
    </row>
    <row r="257" spans="1:5">
      <c r="A257" s="145" t="str">
        <f t="shared" si="3"/>
        <v xml:space="preserve">MALDI instrument for organism ID </v>
      </c>
      <c r="B257" s="118" t="s">
        <v>2234</v>
      </c>
      <c r="C257" s="597" t="s">
        <v>7287</v>
      </c>
      <c r="D257" s="118" t="s">
        <v>5033</v>
      </c>
      <c r="E257" s="134" t="s">
        <v>4138</v>
      </c>
    </row>
    <row r="258" spans="1:5">
      <c r="A258" s="145" t="str">
        <f t="shared" si="3"/>
        <v xml:space="preserve">PCR instrument for antibiotic resistance gene detection </v>
      </c>
      <c r="B258" s="118" t="s">
        <v>2235</v>
      </c>
      <c r="C258" s="597" t="s">
        <v>7288</v>
      </c>
      <c r="D258" s="118" t="s">
        <v>5034</v>
      </c>
      <c r="E258" s="134" t="s">
        <v>4139</v>
      </c>
    </row>
    <row r="259" spans="1:5">
      <c r="A259" s="145" t="str">
        <f t="shared" si="3"/>
        <v>FLAGS</v>
      </c>
      <c r="B259" s="118" t="s">
        <v>658</v>
      </c>
      <c r="C259" s="597" t="s">
        <v>7721</v>
      </c>
      <c r="D259" s="118" t="s">
        <v>5035</v>
      </c>
      <c r="E259" s="35" t="s">
        <v>4140</v>
      </c>
    </row>
    <row r="260" spans="1:5" ht="25.5">
      <c r="A260" s="145" t="str">
        <f t="shared" ref="A260:A323" si="4">IF(langue=1,B260,IF(langue=2,D260,E260))</f>
        <v>Red Flags represent practices that may put patients or staff at risk and should be corrected immediately</v>
      </c>
      <c r="B260" s="118" t="s">
        <v>2263</v>
      </c>
      <c r="C260" s="597" t="s">
        <v>7725</v>
      </c>
      <c r="D260" s="118" t="s">
        <v>5036</v>
      </c>
      <c r="E260" s="35" t="s">
        <v>4141</v>
      </c>
    </row>
    <row r="261" spans="1:5" ht="25.5">
      <c r="A261" s="145" t="str">
        <f t="shared" si="4"/>
        <v>Training Opportunities highlight areas where sufficient training is frequently lacking</v>
      </c>
      <c r="B261" s="118" t="s">
        <v>2034</v>
      </c>
      <c r="C261" s="597" t="s">
        <v>7289</v>
      </c>
      <c r="D261" s="118" t="s">
        <v>2599</v>
      </c>
      <c r="E261" s="35" t="s">
        <v>4142</v>
      </c>
    </row>
    <row r="262" spans="1:5" ht="38.25">
      <c r="A262" s="145" t="str">
        <f t="shared" si="4"/>
        <v>Sytem Flags highlght problems with the Hospital System or with National Systems. Lab leadership may need to reach out to Hospital or National leadership for assistance to change</v>
      </c>
      <c r="B262" s="118" t="s">
        <v>2264</v>
      </c>
      <c r="C262" s="597" t="s">
        <v>7290</v>
      </c>
      <c r="D262" s="118" t="s">
        <v>5037</v>
      </c>
      <c r="E262" s="35" t="s">
        <v>4143</v>
      </c>
    </row>
    <row r="263" spans="1:5">
      <c r="A263" s="145" t="str">
        <f t="shared" si="4"/>
        <v>Red Flags</v>
      </c>
      <c r="B263" s="118" t="s">
        <v>1928</v>
      </c>
      <c r="C263" s="597" t="s">
        <v>7726</v>
      </c>
      <c r="D263" s="118" t="s">
        <v>2504</v>
      </c>
      <c r="E263" s="134" t="s">
        <v>4144</v>
      </c>
    </row>
    <row r="264" spans="1:5">
      <c r="A264" s="145" t="str">
        <f t="shared" si="4"/>
        <v>Training Opportunities</v>
      </c>
      <c r="B264" s="118" t="s">
        <v>1933</v>
      </c>
      <c r="C264" s="597" t="s">
        <v>7150</v>
      </c>
      <c r="D264" s="118" t="s">
        <v>2505</v>
      </c>
      <c r="E264" s="134" t="s">
        <v>4005</v>
      </c>
    </row>
    <row r="265" spans="1:5">
      <c r="A265" s="145" t="str">
        <f t="shared" si="4"/>
        <v>System Flag</v>
      </c>
      <c r="B265" s="118" t="s">
        <v>1930</v>
      </c>
      <c r="C265" s="597" t="s">
        <v>7722</v>
      </c>
      <c r="D265" s="118" t="s">
        <v>5038</v>
      </c>
      <c r="E265" s="35" t="s">
        <v>4145</v>
      </c>
    </row>
    <row r="266" spans="1:5">
      <c r="A266" s="145" t="str">
        <f t="shared" si="4"/>
        <v>Total number of Red Flags</v>
      </c>
      <c r="B266" s="118" t="s">
        <v>1929</v>
      </c>
      <c r="C266" s="597" t="s">
        <v>7723</v>
      </c>
      <c r="D266" s="118" t="s">
        <v>2600</v>
      </c>
      <c r="E266" s="35" t="s">
        <v>4146</v>
      </c>
    </row>
    <row r="267" spans="1:5">
      <c r="A267" s="145" t="str">
        <f t="shared" si="4"/>
        <v>Total number of Training Opportunities</v>
      </c>
      <c r="B267" s="118" t="s">
        <v>1932</v>
      </c>
      <c r="C267" s="597" t="s">
        <v>7291</v>
      </c>
      <c r="D267" s="118" t="s">
        <v>2601</v>
      </c>
      <c r="E267" s="134" t="s">
        <v>4147</v>
      </c>
    </row>
    <row r="268" spans="1:5">
      <c r="A268" s="145" t="str">
        <f t="shared" si="4"/>
        <v>Total number of System Flags</v>
      </c>
      <c r="B268" s="118" t="s">
        <v>1931</v>
      </c>
      <c r="C268" s="597" t="s">
        <v>7724</v>
      </c>
      <c r="D268" s="118" t="s">
        <v>5039</v>
      </c>
      <c r="E268" s="35" t="s">
        <v>4148</v>
      </c>
    </row>
    <row r="269" spans="1:5">
      <c r="A269" s="145" t="str">
        <f t="shared" si="4"/>
        <v>0- GENERAL INFORMATION</v>
      </c>
      <c r="B269" s="118" t="s">
        <v>0</v>
      </c>
      <c r="C269" s="597" t="s">
        <v>5704</v>
      </c>
      <c r="D269" s="118" t="s">
        <v>2602</v>
      </c>
      <c r="E269" s="134" t="s">
        <v>3273</v>
      </c>
    </row>
    <row r="270" spans="1:5">
      <c r="A270" s="145" t="str">
        <f t="shared" si="4"/>
        <v>LABORATORY DEMOGRAPHICS</v>
      </c>
      <c r="B270" s="118" t="s">
        <v>831</v>
      </c>
      <c r="C270" s="597" t="s">
        <v>7292</v>
      </c>
      <c r="D270" s="118" t="s">
        <v>5040</v>
      </c>
      <c r="E270" s="35" t="s">
        <v>4149</v>
      </c>
    </row>
    <row r="271" spans="1:5">
      <c r="A271" s="145" t="str">
        <f t="shared" si="4"/>
        <v>Assessor 1 (last name and affiliation)</v>
      </c>
      <c r="B271" s="118" t="s">
        <v>5</v>
      </c>
      <c r="C271" s="596" t="s">
        <v>6434</v>
      </c>
      <c r="D271" s="118" t="s">
        <v>5041</v>
      </c>
      <c r="E271" s="134" t="s">
        <v>3274</v>
      </c>
    </row>
    <row r="272" spans="1:5">
      <c r="A272" s="145" t="str">
        <f t="shared" si="4"/>
        <v>Assessor 2 (last name and affiliation)</v>
      </c>
      <c r="B272" s="118" t="s">
        <v>6</v>
      </c>
      <c r="C272" s="596" t="s">
        <v>6435</v>
      </c>
      <c r="D272" s="118" t="s">
        <v>5042</v>
      </c>
      <c r="E272" s="134" t="s">
        <v>3275</v>
      </c>
    </row>
    <row r="273" spans="1:5">
      <c r="A273" s="145" t="str">
        <f t="shared" si="4"/>
        <v>Assessor 3 (last name and affiliation)</v>
      </c>
      <c r="B273" s="118" t="s">
        <v>7</v>
      </c>
      <c r="C273" s="596" t="s">
        <v>6436</v>
      </c>
      <c r="D273" s="118" t="s">
        <v>5043</v>
      </c>
      <c r="E273" s="134" t="s">
        <v>3276</v>
      </c>
    </row>
    <row r="274" spans="1:5">
      <c r="A274" s="145" t="str">
        <f t="shared" si="4"/>
        <v>Date of assessment (dd/mm/yyyy)</v>
      </c>
      <c r="B274" s="118" t="s">
        <v>8</v>
      </c>
      <c r="C274" s="596" t="s">
        <v>5705</v>
      </c>
      <c r="D274" s="118" t="s">
        <v>5044</v>
      </c>
      <c r="E274" s="134" t="s">
        <v>3277</v>
      </c>
    </row>
    <row r="275" spans="1:5">
      <c r="A275" s="145" t="str">
        <f t="shared" si="4"/>
        <v xml:space="preserve">Laboratory/Hospital name </v>
      </c>
      <c r="B275" s="118" t="s">
        <v>304</v>
      </c>
      <c r="C275" s="596" t="s">
        <v>6453</v>
      </c>
      <c r="D275" s="118" t="s">
        <v>2603</v>
      </c>
      <c r="E275" s="134" t="s">
        <v>3278</v>
      </c>
    </row>
    <row r="276" spans="1:5">
      <c r="A276" s="145" t="str">
        <f t="shared" si="4"/>
        <v>Address</v>
      </c>
      <c r="B276" s="118" t="s">
        <v>305</v>
      </c>
      <c r="C276" s="596" t="s">
        <v>5706</v>
      </c>
      <c r="D276" s="118" t="s">
        <v>2604</v>
      </c>
      <c r="E276" s="134" t="s">
        <v>3279</v>
      </c>
    </row>
    <row r="277" spans="1:5">
      <c r="A277" s="145" t="str">
        <f t="shared" si="4"/>
        <v>City</v>
      </c>
      <c r="B277" s="118" t="s">
        <v>276</v>
      </c>
      <c r="C277" s="596" t="s">
        <v>7293</v>
      </c>
      <c r="D277" s="118" t="s">
        <v>2605</v>
      </c>
      <c r="E277" s="134" t="s">
        <v>3280</v>
      </c>
    </row>
    <row r="278" spans="1:5">
      <c r="A278" s="145" t="str">
        <f t="shared" si="4"/>
        <v>Province</v>
      </c>
      <c r="B278" s="118" t="s">
        <v>311</v>
      </c>
      <c r="C278" s="596" t="s">
        <v>5708</v>
      </c>
      <c r="D278" s="118" t="s">
        <v>311</v>
      </c>
      <c r="E278" s="134" t="s">
        <v>3281</v>
      </c>
    </row>
    <row r="279" spans="1:5">
      <c r="A279" s="145" t="str">
        <f t="shared" si="4"/>
        <v>District</v>
      </c>
      <c r="B279" s="118" t="s">
        <v>306</v>
      </c>
      <c r="C279" s="596" t="s">
        <v>5709</v>
      </c>
      <c r="D279" s="118" t="s">
        <v>306</v>
      </c>
      <c r="E279" s="134" t="s">
        <v>3282</v>
      </c>
    </row>
    <row r="280" spans="1:5">
      <c r="A280" s="145" t="str">
        <f t="shared" si="4"/>
        <v>Country</v>
      </c>
      <c r="B280" s="118" t="s">
        <v>303</v>
      </c>
      <c r="C280" s="596" t="s">
        <v>5710</v>
      </c>
      <c r="D280" s="118" t="s">
        <v>2489</v>
      </c>
      <c r="E280" s="134" t="s">
        <v>3203</v>
      </c>
    </row>
    <row r="281" spans="1:5" ht="38.25">
      <c r="A281" s="145" t="str">
        <f t="shared" si="4"/>
        <v>GPS position of the laboratory (used for GIS representation of indicators). PLEASE ONLY USE DIGITAL DEGREE WITH SIGN + OR - BUT DO NOT USE DEGREE MINUTE SECOND DEGREES</v>
      </c>
      <c r="B281" s="118" t="s">
        <v>2481</v>
      </c>
      <c r="C281" s="599" t="s">
        <v>7294</v>
      </c>
      <c r="D281" s="118" t="s">
        <v>5045</v>
      </c>
      <c r="E281" s="35" t="s">
        <v>4150</v>
      </c>
    </row>
    <row r="282" spans="1:5">
      <c r="A282" s="145" t="str">
        <f t="shared" si="4"/>
        <v>Altitude: enter meters without digits</v>
      </c>
      <c r="B282" s="118" t="s">
        <v>5673</v>
      </c>
      <c r="C282" s="599" t="s">
        <v>7295</v>
      </c>
      <c r="D282" s="118" t="s">
        <v>5676</v>
      </c>
      <c r="E282" s="35" t="s">
        <v>5679</v>
      </c>
    </row>
    <row r="283" spans="1:5">
      <c r="A283" s="145" t="str">
        <f t="shared" si="4"/>
        <v>Latitude: enter digital degrees with 5 digits after the comma</v>
      </c>
      <c r="B283" s="118" t="s">
        <v>5674</v>
      </c>
      <c r="C283" s="599" t="s">
        <v>5712</v>
      </c>
      <c r="D283" s="118" t="s">
        <v>5677</v>
      </c>
      <c r="E283" s="35" t="s">
        <v>5680</v>
      </c>
    </row>
    <row r="284" spans="1:5">
      <c r="A284" s="145" t="str">
        <f t="shared" si="4"/>
        <v>Longitude: enter digital degrees with 5 digits after the comma</v>
      </c>
      <c r="B284" s="118" t="s">
        <v>5675</v>
      </c>
      <c r="C284" s="599" t="s">
        <v>5713</v>
      </c>
      <c r="D284" s="118" t="s">
        <v>5678</v>
      </c>
      <c r="E284" s="35" t="s">
        <v>5681</v>
      </c>
    </row>
    <row r="285" spans="1:5" ht="25.5">
      <c r="A285" s="145" t="str">
        <f t="shared" si="4"/>
        <v>Contact information of the relevant bacteriology laboratory leadership; e.g., Director, Manager, Supervisor, Section Head, Quality Officer</v>
      </c>
      <c r="B285" s="118" t="s">
        <v>302</v>
      </c>
      <c r="C285" s="596" t="s">
        <v>7296</v>
      </c>
      <c r="D285" s="118" t="s">
        <v>2606</v>
      </c>
      <c r="E285" s="134" t="s">
        <v>4151</v>
      </c>
    </row>
    <row r="286" spans="1:5">
      <c r="A286" s="145" t="str">
        <f t="shared" si="4"/>
        <v>Title/Position</v>
      </c>
      <c r="B286" s="118" t="s">
        <v>256</v>
      </c>
      <c r="C286" s="594" t="s">
        <v>6651</v>
      </c>
      <c r="D286" s="118" t="s">
        <v>2607</v>
      </c>
      <c r="E286" s="134" t="s">
        <v>3283</v>
      </c>
    </row>
    <row r="287" spans="1:5">
      <c r="A287" s="145" t="str">
        <f t="shared" si="4"/>
        <v>Head of Micro Lab</v>
      </c>
      <c r="B287" s="118" t="s">
        <v>2423</v>
      </c>
      <c r="C287" s="594" t="s">
        <v>7297</v>
      </c>
      <c r="D287" s="118" t="s">
        <v>5046</v>
      </c>
      <c r="E287" s="134" t="s">
        <v>4152</v>
      </c>
    </row>
    <row r="288" spans="1:5">
      <c r="A288" s="145" t="str">
        <f t="shared" si="4"/>
        <v>Head Technician</v>
      </c>
      <c r="B288" s="118" t="s">
        <v>2424</v>
      </c>
      <c r="C288" s="597" t="s">
        <v>7298</v>
      </c>
      <c r="D288" s="118" t="s">
        <v>2608</v>
      </c>
      <c r="E288" s="134" t="s">
        <v>4153</v>
      </c>
    </row>
    <row r="289" spans="1:5">
      <c r="A289" s="145" t="str">
        <f t="shared" si="4"/>
        <v>Lab Sicentist</v>
      </c>
      <c r="B289" s="118" t="s">
        <v>2425</v>
      </c>
      <c r="C289" s="597" t="s">
        <v>7299</v>
      </c>
      <c r="D289" s="118" t="s">
        <v>5047</v>
      </c>
      <c r="E289" s="35" t="s">
        <v>4154</v>
      </c>
    </row>
    <row r="290" spans="1:5">
      <c r="A290" s="145" t="str">
        <f t="shared" si="4"/>
        <v>Lab Sicentist</v>
      </c>
      <c r="B290" s="118" t="s">
        <v>2425</v>
      </c>
      <c r="C290" s="597" t="s">
        <v>7299</v>
      </c>
      <c r="D290" s="118" t="s">
        <v>5047</v>
      </c>
      <c r="E290" s="35" t="s">
        <v>4154</v>
      </c>
    </row>
    <row r="291" spans="1:5">
      <c r="A291" s="145" t="str">
        <f t="shared" si="4"/>
        <v>Head Culture Room</v>
      </c>
      <c r="B291" s="118" t="s">
        <v>2426</v>
      </c>
      <c r="C291" s="597" t="s">
        <v>7300</v>
      </c>
      <c r="D291" s="118" t="s">
        <v>5048</v>
      </c>
      <c r="E291" s="35" t="s">
        <v>4155</v>
      </c>
    </row>
    <row r="292" spans="1:5">
      <c r="A292" s="145" t="str">
        <f t="shared" si="4"/>
        <v>Lab Sicentist</v>
      </c>
      <c r="B292" s="118" t="s">
        <v>2425</v>
      </c>
      <c r="C292" s="597" t="s">
        <v>7299</v>
      </c>
      <c r="D292" s="118" t="s">
        <v>5047</v>
      </c>
      <c r="E292" s="35" t="s">
        <v>4154</v>
      </c>
    </row>
    <row r="293" spans="1:5">
      <c r="A293" s="145" t="str">
        <f t="shared" si="4"/>
        <v>Lab Sicentist</v>
      </c>
      <c r="B293" s="118" t="s">
        <v>2425</v>
      </c>
      <c r="C293" s="597" t="s">
        <v>7299</v>
      </c>
      <c r="D293" s="118" t="s">
        <v>5047</v>
      </c>
      <c r="E293" s="35" t="s">
        <v>4154</v>
      </c>
    </row>
    <row r="294" spans="1:5">
      <c r="A294" s="145" t="str">
        <f t="shared" si="4"/>
        <v>Primary Laboratory/Facility funding sources</v>
      </c>
      <c r="B294" s="118" t="s">
        <v>308</v>
      </c>
      <c r="C294" s="600" t="s">
        <v>7301</v>
      </c>
      <c r="D294" s="118" t="s">
        <v>2609</v>
      </c>
      <c r="E294" s="134" t="s">
        <v>4156</v>
      </c>
    </row>
    <row r="295" spans="1:5">
      <c r="A295" s="145" t="str">
        <f t="shared" si="4"/>
        <v>1. Public/Government</v>
      </c>
      <c r="B295" s="118" t="s">
        <v>647</v>
      </c>
      <c r="C295" s="599" t="s">
        <v>5714</v>
      </c>
      <c r="D295" s="118" t="s">
        <v>2610</v>
      </c>
      <c r="E295" s="134" t="s">
        <v>3284</v>
      </c>
    </row>
    <row r="296" spans="1:5">
      <c r="A296" s="145" t="str">
        <f t="shared" si="4"/>
        <v>2. Private</v>
      </c>
      <c r="B296" s="118" t="s">
        <v>648</v>
      </c>
      <c r="C296" s="599" t="s">
        <v>5765</v>
      </c>
      <c r="D296" s="118" t="s">
        <v>2611</v>
      </c>
      <c r="E296" s="134" t="s">
        <v>3285</v>
      </c>
    </row>
    <row r="297" spans="1:5">
      <c r="A297" s="145" t="str">
        <f t="shared" si="4"/>
        <v>3. NGO/Faith-based/Donors</v>
      </c>
      <c r="B297" s="118" t="s">
        <v>649</v>
      </c>
      <c r="C297" s="599" t="s">
        <v>5766</v>
      </c>
      <c r="D297" s="118" t="s">
        <v>5049</v>
      </c>
      <c r="E297" s="134" t="s">
        <v>4157</v>
      </c>
    </row>
    <row r="298" spans="1:5">
      <c r="A298" s="145" t="str">
        <f t="shared" si="4"/>
        <v>4. Other</v>
      </c>
      <c r="B298" s="118" t="s">
        <v>309</v>
      </c>
      <c r="C298" s="599" t="s">
        <v>5715</v>
      </c>
      <c r="D298" s="118" t="s">
        <v>2612</v>
      </c>
      <c r="E298" s="134" t="s">
        <v>4158</v>
      </c>
    </row>
    <row r="299" spans="1:5">
      <c r="A299" s="145" t="str">
        <f t="shared" si="4"/>
        <v>Primary Laboratory affiliation</v>
      </c>
      <c r="B299" s="118" t="s">
        <v>307</v>
      </c>
      <c r="C299" s="600" t="s">
        <v>7302</v>
      </c>
      <c r="D299" s="118" t="s">
        <v>5050</v>
      </c>
      <c r="E299" s="134" t="s">
        <v>4159</v>
      </c>
    </row>
    <row r="300" spans="1:5">
      <c r="A300" s="145" t="str">
        <f t="shared" si="4"/>
        <v>1. Hospital: University Medical Center or Teaching Hospital</v>
      </c>
      <c r="B300" s="118" t="s">
        <v>1580</v>
      </c>
      <c r="C300" s="600" t="s">
        <v>5716</v>
      </c>
      <c r="D300" s="118" t="s">
        <v>2613</v>
      </c>
      <c r="E300" s="134" t="s">
        <v>4160</v>
      </c>
    </row>
    <row r="301" spans="1:5">
      <c r="A301" s="145" t="str">
        <f t="shared" si="4"/>
        <v>2. Hospital: Military</v>
      </c>
      <c r="B301" s="118" t="s">
        <v>1579</v>
      </c>
      <c r="C301" s="600" t="s">
        <v>5717</v>
      </c>
      <c r="D301" s="118" t="s">
        <v>2614</v>
      </c>
      <c r="E301" s="134" t="s">
        <v>4161</v>
      </c>
    </row>
    <row r="302" spans="1:5">
      <c r="A302" s="145" t="str">
        <f t="shared" si="4"/>
        <v>3. Hospital: (not academic or military)</v>
      </c>
      <c r="B302" s="118" t="s">
        <v>1581</v>
      </c>
      <c r="C302" s="600" t="s">
        <v>5718</v>
      </c>
      <c r="D302" s="118" t="s">
        <v>2615</v>
      </c>
      <c r="E302" s="134" t="s">
        <v>4162</v>
      </c>
    </row>
    <row r="303" spans="1:5">
      <c r="A303" s="145" t="str">
        <f t="shared" si="4"/>
        <v>4. Clinic (primarily outpatient)</v>
      </c>
      <c r="B303" s="118" t="s">
        <v>1576</v>
      </c>
      <c r="C303" s="599" t="s">
        <v>5719</v>
      </c>
      <c r="D303" s="118" t="s">
        <v>2616</v>
      </c>
      <c r="E303" s="134" t="s">
        <v>4163</v>
      </c>
    </row>
    <row r="304" spans="1:5">
      <c r="A304" s="145" t="str">
        <f t="shared" si="4"/>
        <v>5. Reference/referral lab within a Public Health Institute</v>
      </c>
      <c r="B304" s="118" t="s">
        <v>650</v>
      </c>
      <c r="C304" s="599" t="s">
        <v>6458</v>
      </c>
      <c r="D304" s="118" t="s">
        <v>5051</v>
      </c>
      <c r="E304" s="134" t="s">
        <v>4164</v>
      </c>
    </row>
    <row r="305" spans="1:5" ht="25.5">
      <c r="A305" s="145" t="str">
        <f t="shared" si="4"/>
        <v>6. Reference/referral lab not affiliated with a single healthcare facility or public health institute</v>
      </c>
      <c r="B305" s="118" t="s">
        <v>1577</v>
      </c>
      <c r="C305" s="599" t="s">
        <v>6459</v>
      </c>
      <c r="D305" s="118" t="s">
        <v>5052</v>
      </c>
      <c r="E305" s="134" t="s">
        <v>4165</v>
      </c>
    </row>
    <row r="306" spans="1:5">
      <c r="A306" s="145" t="str">
        <f t="shared" si="4"/>
        <v>7. Other, e.g., Research Laboratory</v>
      </c>
      <c r="B306" s="118" t="s">
        <v>1578</v>
      </c>
      <c r="C306" s="599" t="s">
        <v>7303</v>
      </c>
      <c r="D306" s="118" t="s">
        <v>2617</v>
      </c>
      <c r="E306" s="134" t="s">
        <v>4166</v>
      </c>
    </row>
    <row r="307" spans="1:5">
      <c r="A307" s="145" t="str">
        <f t="shared" si="4"/>
        <v>Laboratory/Facility Level (if primarily government funded)</v>
      </c>
      <c r="B307" s="118" t="s">
        <v>310</v>
      </c>
      <c r="C307" s="600" t="s">
        <v>7304</v>
      </c>
      <c r="D307" s="118" t="s">
        <v>5053</v>
      </c>
      <c r="E307" s="134" t="s">
        <v>4167</v>
      </c>
    </row>
    <row r="308" spans="1:5">
      <c r="A308" s="145" t="str">
        <f t="shared" si="4"/>
        <v>1. National</v>
      </c>
      <c r="B308" s="118" t="s">
        <v>314</v>
      </c>
      <c r="C308" s="600" t="s">
        <v>6426</v>
      </c>
      <c r="D308" s="118" t="s">
        <v>2618</v>
      </c>
      <c r="E308" s="134" t="s">
        <v>4168</v>
      </c>
    </row>
    <row r="309" spans="1:5">
      <c r="A309" s="145" t="str">
        <f t="shared" si="4"/>
        <v xml:space="preserve">2. Regional </v>
      </c>
      <c r="B309" s="118" t="s">
        <v>313</v>
      </c>
      <c r="C309" s="600" t="s">
        <v>5720</v>
      </c>
      <c r="D309" s="118" t="s">
        <v>2619</v>
      </c>
      <c r="E309" s="134" t="s">
        <v>3287</v>
      </c>
    </row>
    <row r="310" spans="1:5">
      <c r="A310" s="145" t="str">
        <f t="shared" si="4"/>
        <v>3. Provinical</v>
      </c>
      <c r="B310" s="118" t="s">
        <v>312</v>
      </c>
      <c r="C310" s="600" t="s">
        <v>6425</v>
      </c>
      <c r="D310" s="118" t="s">
        <v>312</v>
      </c>
      <c r="E310" s="134" t="s">
        <v>3288</v>
      </c>
    </row>
    <row r="311" spans="1:5">
      <c r="A311" s="145" t="str">
        <f t="shared" si="4"/>
        <v>4. District</v>
      </c>
      <c r="B311" s="118" t="s">
        <v>315</v>
      </c>
      <c r="C311" s="600" t="s">
        <v>5721</v>
      </c>
      <c r="D311" s="118" t="s">
        <v>315</v>
      </c>
      <c r="E311" s="134" t="s">
        <v>3289</v>
      </c>
    </row>
    <row r="312" spans="1:5">
      <c r="A312" s="145" t="str">
        <f t="shared" si="4"/>
        <v>5. NA</v>
      </c>
      <c r="B312" s="118" t="s">
        <v>316</v>
      </c>
      <c r="C312" s="600" t="s">
        <v>316</v>
      </c>
      <c r="D312" s="118" t="s">
        <v>316</v>
      </c>
      <c r="E312" s="134" t="s">
        <v>316</v>
      </c>
    </row>
    <row r="313" spans="1:5">
      <c r="A313" s="145" t="str">
        <f t="shared" si="4"/>
        <v>Service level of the Hospital/Healthcare Facility</v>
      </c>
      <c r="B313" s="118" t="s">
        <v>1639</v>
      </c>
      <c r="C313" s="600" t="s">
        <v>6441</v>
      </c>
      <c r="D313" s="118" t="s">
        <v>2620</v>
      </c>
      <c r="E313" s="134" t="s">
        <v>4169</v>
      </c>
    </row>
    <row r="314" spans="1:5">
      <c r="A314" s="145" t="str">
        <f t="shared" si="4"/>
        <v>1. Primary</v>
      </c>
      <c r="B314" s="120" t="s">
        <v>1636</v>
      </c>
      <c r="C314" s="600" t="s">
        <v>6438</v>
      </c>
      <c r="D314" s="120" t="s">
        <v>2621</v>
      </c>
      <c r="E314" s="136" t="s">
        <v>4170</v>
      </c>
    </row>
    <row r="315" spans="1:5">
      <c r="A315" s="145" t="str">
        <f t="shared" si="4"/>
        <v>2. Secondary</v>
      </c>
      <c r="B315" s="119" t="s">
        <v>1637</v>
      </c>
      <c r="C315" s="600" t="s">
        <v>6439</v>
      </c>
      <c r="D315" s="119" t="s">
        <v>2622</v>
      </c>
      <c r="E315" s="135" t="s">
        <v>4171</v>
      </c>
    </row>
    <row r="316" spans="1:5">
      <c r="A316" s="145" t="str">
        <f t="shared" si="4"/>
        <v>3. Tertiary</v>
      </c>
      <c r="B316" s="120" t="s">
        <v>1638</v>
      </c>
      <c r="C316" s="600" t="s">
        <v>6440</v>
      </c>
      <c r="D316" s="120" t="s">
        <v>2623</v>
      </c>
      <c r="E316" s="136" t="s">
        <v>3290</v>
      </c>
    </row>
    <row r="317" spans="1:5">
      <c r="A317" s="145" t="str">
        <f t="shared" si="4"/>
        <v>4. Other</v>
      </c>
      <c r="B317" s="119" t="s">
        <v>309</v>
      </c>
      <c r="C317" s="600" t="s">
        <v>5715</v>
      </c>
      <c r="D317" s="119" t="s">
        <v>2612</v>
      </c>
      <c r="E317" s="135" t="s">
        <v>3286</v>
      </c>
    </row>
    <row r="318" spans="1:5">
      <c r="A318" s="145" t="str">
        <f t="shared" si="4"/>
        <v>5. NA</v>
      </c>
      <c r="B318" s="120" t="s">
        <v>316</v>
      </c>
      <c r="C318" s="600" t="s">
        <v>6442</v>
      </c>
      <c r="D318" s="120" t="s">
        <v>316</v>
      </c>
      <c r="E318" s="136" t="s">
        <v>316</v>
      </c>
    </row>
    <row r="319" spans="1:5">
      <c r="A319" s="145" t="str">
        <f t="shared" si="4"/>
        <v>Number of beds of the Hospital/Healthcare Facility</v>
      </c>
      <c r="B319" s="119" t="s">
        <v>1640</v>
      </c>
      <c r="C319" s="600" t="s">
        <v>6443</v>
      </c>
      <c r="D319" s="119" t="s">
        <v>2624</v>
      </c>
      <c r="E319" s="135" t="s">
        <v>4172</v>
      </c>
    </row>
    <row r="320" spans="1:5" ht="25.5">
      <c r="A320" s="145" t="str">
        <f t="shared" si="4"/>
        <v>Please note: all questions refer only to clinical patient specimens, NOT to environmental or research specimens</v>
      </c>
      <c r="B320" s="118" t="s">
        <v>2119</v>
      </c>
      <c r="C320" s="601" t="s">
        <v>5722</v>
      </c>
      <c r="D320" s="118" t="s">
        <v>5054</v>
      </c>
      <c r="E320" s="134" t="s">
        <v>4173</v>
      </c>
    </row>
    <row r="321" spans="1:5">
      <c r="A321" s="145" t="str">
        <f t="shared" si="4"/>
        <v>TEST MENU and WORKLOAD</v>
      </c>
      <c r="B321" s="118" t="s">
        <v>841</v>
      </c>
      <c r="C321" s="594" t="s">
        <v>7305</v>
      </c>
      <c r="D321" s="118" t="s">
        <v>5055</v>
      </c>
      <c r="E321" s="134" t="s">
        <v>4174</v>
      </c>
    </row>
    <row r="322" spans="1:5">
      <c r="A322" s="145" t="str">
        <f t="shared" si="4"/>
        <v>Does the lab perform the following types of culture?</v>
      </c>
      <c r="B322" s="118" t="s">
        <v>1592</v>
      </c>
      <c r="C322" s="602" t="s">
        <v>7306</v>
      </c>
      <c r="D322" s="118" t="s">
        <v>2625</v>
      </c>
      <c r="E322" s="134" t="s">
        <v>3291</v>
      </c>
    </row>
    <row r="323" spans="1:5" ht="25.5">
      <c r="A323" s="145" t="str">
        <f t="shared" si="4"/>
        <v>In the #/year column, please enter the total number of cultures performed last year, both positive and negative</v>
      </c>
      <c r="B323" s="118" t="s">
        <v>1850</v>
      </c>
      <c r="C323" s="603" t="s">
        <v>7307</v>
      </c>
      <c r="D323" s="118" t="s">
        <v>5056</v>
      </c>
      <c r="E323" s="134" t="s">
        <v>4175</v>
      </c>
    </row>
    <row r="324" spans="1:5">
      <c r="A324" s="145" t="str">
        <f t="shared" ref="A324:A387" si="5">IF(langue=1,B324,IF(langue=2,D324,E324))</f>
        <v>Blood Cultures</v>
      </c>
      <c r="B324" s="118" t="s">
        <v>842</v>
      </c>
      <c r="C324" s="602" t="s">
        <v>7308</v>
      </c>
      <c r="D324" s="118" t="s">
        <v>4916</v>
      </c>
      <c r="E324" s="134" t="s">
        <v>3305</v>
      </c>
    </row>
    <row r="325" spans="1:5">
      <c r="A325" s="145" t="str">
        <f t="shared" si="5"/>
        <v>Urine Cultures</v>
      </c>
      <c r="B325" s="119" t="s">
        <v>843</v>
      </c>
      <c r="C325" s="602" t="s">
        <v>7120</v>
      </c>
      <c r="D325" s="119" t="s">
        <v>2491</v>
      </c>
      <c r="E325" s="135" t="s">
        <v>3974</v>
      </c>
    </row>
    <row r="326" spans="1:5">
      <c r="A326" s="145" t="str">
        <f t="shared" si="5"/>
        <v>Stool Cultures (all bacterial enteric pathogens)</v>
      </c>
      <c r="B326" s="116" t="s">
        <v>1849</v>
      </c>
      <c r="C326" s="602" t="s">
        <v>7309</v>
      </c>
      <c r="D326" s="116" t="s">
        <v>2643</v>
      </c>
      <c r="E326" s="133" t="s">
        <v>4176</v>
      </c>
    </row>
    <row r="327" spans="1:5" ht="25.5">
      <c r="A327" s="145" t="str">
        <f t="shared" si="5"/>
        <v>Please indicate if the lab performs stool culture for the following enteric pathogens. Do not enter the number of cultures.</v>
      </c>
      <c r="B327" s="119" t="s">
        <v>1854</v>
      </c>
      <c r="C327" s="602" t="s">
        <v>7310</v>
      </c>
      <c r="D327" s="119" t="s">
        <v>2644</v>
      </c>
      <c r="E327" s="135" t="s">
        <v>4177</v>
      </c>
    </row>
    <row r="328" spans="1:5">
      <c r="A328" s="145" t="str">
        <f t="shared" si="5"/>
        <v>Salmonella and/or Shigella</v>
      </c>
      <c r="B328" s="120" t="s">
        <v>2475</v>
      </c>
      <c r="C328" s="604" t="s">
        <v>2475</v>
      </c>
      <c r="D328" s="120" t="s">
        <v>2645</v>
      </c>
      <c r="E328" s="136" t="s">
        <v>4178</v>
      </c>
    </row>
    <row r="329" spans="1:5">
      <c r="A329" s="145" t="str">
        <f t="shared" si="5"/>
        <v>Vibrio cholerae</v>
      </c>
      <c r="B329" s="119" t="s">
        <v>1851</v>
      </c>
      <c r="C329" s="598" t="s">
        <v>1851</v>
      </c>
      <c r="D329" s="119" t="s">
        <v>1851</v>
      </c>
      <c r="E329" s="135" t="s">
        <v>1851</v>
      </c>
    </row>
    <row r="330" spans="1:5">
      <c r="A330" s="145" t="str">
        <f t="shared" si="5"/>
        <v>Yersinia enterocolitic</v>
      </c>
      <c r="B330" s="120" t="s">
        <v>1852</v>
      </c>
      <c r="C330" s="604" t="s">
        <v>1852</v>
      </c>
      <c r="D330" s="120" t="s">
        <v>1852</v>
      </c>
      <c r="E330" s="136" t="s">
        <v>3292</v>
      </c>
    </row>
    <row r="331" spans="1:5">
      <c r="A331" s="145" t="str">
        <f t="shared" si="5"/>
        <v>Campylobacter jejuni</v>
      </c>
      <c r="B331" s="119" t="s">
        <v>1853</v>
      </c>
      <c r="C331" s="598" t="s">
        <v>1853</v>
      </c>
      <c r="D331" s="119" t="s">
        <v>1853</v>
      </c>
      <c r="E331" s="135" t="s">
        <v>1853</v>
      </c>
    </row>
    <row r="332" spans="1:5">
      <c r="A332" s="145" t="str">
        <f t="shared" si="5"/>
        <v>Enterohemorrhagic/Enterotoxic E.coli (e.g., O157:H7)</v>
      </c>
      <c r="B332" s="118" t="s">
        <v>2476</v>
      </c>
      <c r="C332" s="597" t="s">
        <v>7311</v>
      </c>
      <c r="D332" s="118" t="s">
        <v>2646</v>
      </c>
      <c r="E332" s="134" t="s">
        <v>4179</v>
      </c>
    </row>
    <row r="333" spans="1:5">
      <c r="A333" s="145" t="str">
        <f t="shared" si="5"/>
        <v>Respiratory Cultures (not TB/AFB)</v>
      </c>
      <c r="B333" s="119" t="s">
        <v>1845</v>
      </c>
      <c r="C333" s="598" t="s">
        <v>7122</v>
      </c>
      <c r="D333" s="119" t="s">
        <v>2647</v>
      </c>
      <c r="E333" s="23" t="s">
        <v>3293</v>
      </c>
    </row>
    <row r="334" spans="1:5">
      <c r="A334" s="145" t="str">
        <f t="shared" si="5"/>
        <v>Wound Cultures</v>
      </c>
      <c r="B334" s="119" t="s">
        <v>846</v>
      </c>
      <c r="C334" s="598" t="s">
        <v>7123</v>
      </c>
      <c r="D334" s="119" t="s">
        <v>2493</v>
      </c>
      <c r="E334" s="23" t="s">
        <v>3976</v>
      </c>
    </row>
    <row r="335" spans="1:5">
      <c r="A335" s="145" t="str">
        <f t="shared" si="5"/>
        <v>Cerebrospinal Fluid Cultures</v>
      </c>
      <c r="B335" s="120" t="s">
        <v>854</v>
      </c>
      <c r="C335" s="604" t="s">
        <v>7124</v>
      </c>
      <c r="D335" s="120" t="s">
        <v>2494</v>
      </c>
      <c r="E335" s="137" t="s">
        <v>3206</v>
      </c>
    </row>
    <row r="336" spans="1:5" ht="25.5">
      <c r="A336" s="145" t="str">
        <f t="shared" si="5"/>
        <v>Sterile Body Fluid Cultures (pleural, pericardial, peritoneal, synovial)</v>
      </c>
      <c r="B336" s="119" t="s">
        <v>1826</v>
      </c>
      <c r="C336" s="598" t="s">
        <v>7312</v>
      </c>
      <c r="D336" s="119" t="s">
        <v>2648</v>
      </c>
      <c r="E336" s="23" t="s">
        <v>3294</v>
      </c>
    </row>
    <row r="337" spans="1:5">
      <c r="A337" s="145" t="str">
        <f t="shared" si="5"/>
        <v>Genital Cultures</v>
      </c>
      <c r="B337" s="119" t="s">
        <v>1591</v>
      </c>
      <c r="C337" s="598" t="s">
        <v>7126</v>
      </c>
      <c r="D337" s="119" t="s">
        <v>2496</v>
      </c>
      <c r="E337" s="23" t="s">
        <v>3977</v>
      </c>
    </row>
    <row r="338" spans="1:5">
      <c r="A338" s="145" t="str">
        <f t="shared" si="5"/>
        <v>Anaerobic Cultures</v>
      </c>
      <c r="B338" s="118" t="s">
        <v>848</v>
      </c>
      <c r="C338" s="597" t="s">
        <v>7127</v>
      </c>
      <c r="D338" s="118" t="s">
        <v>2497</v>
      </c>
      <c r="E338" s="35" t="s">
        <v>4180</v>
      </c>
    </row>
    <row r="339" spans="1:5">
      <c r="A339" s="145" t="str">
        <f t="shared" si="5"/>
        <v>Fungal Cultures (Yeast)</v>
      </c>
      <c r="B339" s="120" t="s">
        <v>850</v>
      </c>
      <c r="C339" s="604" t="s">
        <v>7128</v>
      </c>
      <c r="D339" s="120" t="s">
        <v>2498</v>
      </c>
      <c r="E339" s="136" t="s">
        <v>3979</v>
      </c>
    </row>
    <row r="340" spans="1:5">
      <c r="A340" s="145" t="str">
        <f t="shared" si="5"/>
        <v>Fungal Cultures (Mold)</v>
      </c>
      <c r="B340" s="120" t="s">
        <v>849</v>
      </c>
      <c r="C340" s="604" t="s">
        <v>7129</v>
      </c>
      <c r="D340" s="120" t="s">
        <v>2499</v>
      </c>
      <c r="E340" s="136" t="s">
        <v>3980</v>
      </c>
    </row>
    <row r="341" spans="1:5">
      <c r="A341" s="145" t="str">
        <f t="shared" si="5"/>
        <v>MRSA screen for Infection Control purposes (e.g., nares, axilla, groin)</v>
      </c>
      <c r="B341" s="120" t="s">
        <v>1843</v>
      </c>
      <c r="C341" s="594" t="s">
        <v>7313</v>
      </c>
      <c r="D341" s="120" t="s">
        <v>2649</v>
      </c>
      <c r="E341" s="136" t="s">
        <v>5583</v>
      </c>
    </row>
    <row r="342" spans="1:5">
      <c r="A342" s="145" t="str">
        <f t="shared" si="5"/>
        <v>VRE screen for Infection Control purposes (e.g., rectal swab)</v>
      </c>
      <c r="B342" s="119" t="s">
        <v>1844</v>
      </c>
      <c r="C342" s="594" t="s">
        <v>7314</v>
      </c>
      <c r="D342" s="119" t="s">
        <v>2650</v>
      </c>
      <c r="E342" s="135" t="s">
        <v>4181</v>
      </c>
    </row>
    <row r="343" spans="1:5">
      <c r="A343" s="145" t="str">
        <f t="shared" si="5"/>
        <v>CRE screen (e.g., rectal swab)</v>
      </c>
      <c r="B343" s="118" t="s">
        <v>1594</v>
      </c>
      <c r="C343" s="594" t="s">
        <v>7315</v>
      </c>
      <c r="D343" s="118" t="s">
        <v>5057</v>
      </c>
      <c r="E343" s="134" t="s">
        <v>4182</v>
      </c>
    </row>
    <row r="344" spans="1:5">
      <c r="A344" s="145" t="str">
        <f t="shared" si="5"/>
        <v>Identification and/or AST of isolates referred from other laboratories</v>
      </c>
      <c r="B344" s="118" t="s">
        <v>2477</v>
      </c>
      <c r="C344" s="597" t="s">
        <v>7316</v>
      </c>
      <c r="D344" s="118" t="s">
        <v>5058</v>
      </c>
      <c r="E344" s="134" t="s">
        <v>4183</v>
      </c>
    </row>
    <row r="345" spans="1:5" ht="25.5">
      <c r="A345" s="145" t="str">
        <f t="shared" si="5"/>
        <v>Other cultures of local importance (opportunity to customize via comments)</v>
      </c>
      <c r="B345" s="118" t="s">
        <v>1593</v>
      </c>
      <c r="C345" s="596" t="s">
        <v>6448</v>
      </c>
      <c r="D345" s="118" t="s">
        <v>2651</v>
      </c>
      <c r="E345" s="134" t="s">
        <v>4184</v>
      </c>
    </row>
    <row r="346" spans="1:5">
      <c r="A346" s="145" t="str">
        <f t="shared" si="5"/>
        <v xml:space="preserve">AST/AMR METHODS AND WORKLOAD </v>
      </c>
      <c r="B346" s="118" t="s">
        <v>855</v>
      </c>
      <c r="C346" s="597" t="s">
        <v>7317</v>
      </c>
      <c r="D346" s="118" t="s">
        <v>5059</v>
      </c>
      <c r="E346" s="35" t="s">
        <v>4185</v>
      </c>
    </row>
    <row r="347" spans="1:5">
      <c r="A347" s="145" t="str">
        <f t="shared" si="5"/>
        <v xml:space="preserve">Which manual AST methods are in use? </v>
      </c>
      <c r="B347" s="118" t="s">
        <v>856</v>
      </c>
      <c r="C347" s="597" t="s">
        <v>7318</v>
      </c>
      <c r="D347" s="118" t="s">
        <v>5060</v>
      </c>
      <c r="E347" s="134" t="s">
        <v>4186</v>
      </c>
    </row>
    <row r="348" spans="1:5" ht="25.5">
      <c r="A348" s="145" t="str">
        <f t="shared" si="5"/>
        <v>In the #/year column, please enter the approximate number of organisms tested using each method, not the number of antibiotics tested</v>
      </c>
      <c r="B348" s="118" t="s">
        <v>2478</v>
      </c>
      <c r="C348" s="603" t="s">
        <v>5735</v>
      </c>
      <c r="D348" s="118" t="s">
        <v>5061</v>
      </c>
      <c r="E348" s="134" t="s">
        <v>4187</v>
      </c>
    </row>
    <row r="349" spans="1:5">
      <c r="A349" s="145" t="str">
        <f t="shared" si="5"/>
        <v>Disk diffusion</v>
      </c>
      <c r="B349" s="118" t="s">
        <v>67</v>
      </c>
      <c r="C349" s="597" t="s">
        <v>7136</v>
      </c>
      <c r="D349" s="118" t="s">
        <v>5062</v>
      </c>
      <c r="E349" s="134" t="s">
        <v>3988</v>
      </c>
    </row>
    <row r="350" spans="1:5">
      <c r="A350" s="145" t="str">
        <f t="shared" si="5"/>
        <v>Gradient Strip (e.g., Etest/Liofilchem)</v>
      </c>
      <c r="B350" s="118" t="s">
        <v>170</v>
      </c>
      <c r="C350" s="597" t="s">
        <v>7137</v>
      </c>
      <c r="D350" s="118" t="s">
        <v>4928</v>
      </c>
      <c r="E350" s="134" t="s">
        <v>4188</v>
      </c>
    </row>
    <row r="351" spans="1:5">
      <c r="A351" s="145" t="str">
        <f t="shared" si="5"/>
        <v>Broth microdilution (96-well tray)</v>
      </c>
      <c r="B351" s="118" t="s">
        <v>171</v>
      </c>
      <c r="C351" s="594" t="s">
        <v>7138</v>
      </c>
      <c r="D351" s="118" t="s">
        <v>5063</v>
      </c>
      <c r="E351" s="133" t="s">
        <v>3990</v>
      </c>
    </row>
    <row r="352" spans="1:5">
      <c r="A352" s="145" t="str">
        <f t="shared" si="5"/>
        <v>Broth macrodilultion (tube method)</v>
      </c>
      <c r="B352" s="118" t="s">
        <v>172</v>
      </c>
      <c r="C352" s="594" t="s">
        <v>7139</v>
      </c>
      <c r="D352" s="118" t="s">
        <v>5064</v>
      </c>
      <c r="E352" s="133" t="s">
        <v>3991</v>
      </c>
    </row>
    <row r="353" spans="1:5">
      <c r="A353" s="145" t="str">
        <f t="shared" si="5"/>
        <v>Agar dilution</v>
      </c>
      <c r="B353" s="118" t="s">
        <v>41</v>
      </c>
      <c r="C353" s="597" t="s">
        <v>7140</v>
      </c>
      <c r="D353" s="118" t="s">
        <v>5065</v>
      </c>
      <c r="E353" s="133" t="s">
        <v>3208</v>
      </c>
    </row>
    <row r="354" spans="1:5">
      <c r="A354" s="145" t="str">
        <f t="shared" si="5"/>
        <v xml:space="preserve">Which automated AST methods are in use? </v>
      </c>
      <c r="B354" s="118" t="s">
        <v>857</v>
      </c>
      <c r="C354" s="605" t="s">
        <v>7319</v>
      </c>
      <c r="D354" s="118" t="s">
        <v>5066</v>
      </c>
      <c r="E354" s="35" t="s">
        <v>4189</v>
      </c>
    </row>
    <row r="355" spans="1:5" ht="25.5">
      <c r="A355" s="145" t="str">
        <f t="shared" si="5"/>
        <v>In the #/year column, please enter the approximate number of organisms tested using each method, not the number of antibiotics tested</v>
      </c>
      <c r="B355" s="118" t="s">
        <v>2478</v>
      </c>
      <c r="C355" s="603" t="s">
        <v>5735</v>
      </c>
      <c r="D355" s="118" t="s">
        <v>5067</v>
      </c>
      <c r="E355" s="134" t="s">
        <v>4187</v>
      </c>
    </row>
    <row r="356" spans="1:5">
      <c r="A356" s="145" t="str">
        <f t="shared" si="5"/>
        <v>Vitek</v>
      </c>
      <c r="B356" s="118" t="s">
        <v>178</v>
      </c>
      <c r="C356" s="597" t="s">
        <v>178</v>
      </c>
      <c r="D356" s="118" t="s">
        <v>178</v>
      </c>
      <c r="E356" s="134" t="s">
        <v>178</v>
      </c>
    </row>
    <row r="357" spans="1:5">
      <c r="A357" s="145" t="str">
        <f t="shared" si="5"/>
        <v>Phoenix</v>
      </c>
      <c r="B357" s="118" t="s">
        <v>179</v>
      </c>
      <c r="C357" s="597" t="s">
        <v>179</v>
      </c>
      <c r="D357" s="118" t="s">
        <v>2652</v>
      </c>
      <c r="E357" s="134" t="s">
        <v>179</v>
      </c>
    </row>
    <row r="358" spans="1:5">
      <c r="A358" s="145" t="str">
        <f t="shared" si="5"/>
        <v>Microscan</v>
      </c>
      <c r="B358" s="118" t="s">
        <v>180</v>
      </c>
      <c r="C358" s="597" t="s">
        <v>180</v>
      </c>
      <c r="D358" s="118" t="s">
        <v>180</v>
      </c>
      <c r="E358" s="134" t="s">
        <v>180</v>
      </c>
    </row>
    <row r="359" spans="1:5">
      <c r="A359" s="145" t="str">
        <f t="shared" si="5"/>
        <v>Other, please specify in comments.</v>
      </c>
      <c r="B359" s="118" t="s">
        <v>177</v>
      </c>
      <c r="C359" s="597" t="s">
        <v>7320</v>
      </c>
      <c r="D359" s="118" t="s">
        <v>2653</v>
      </c>
      <c r="E359" s="134" t="s">
        <v>3295</v>
      </c>
    </row>
    <row r="360" spans="1:5" ht="25.5">
      <c r="A360" s="145" t="str">
        <f t="shared" si="5"/>
        <v>Does the lab use chromagar to detect antibiotic resistant organisms?</v>
      </c>
      <c r="B360" s="118" t="s">
        <v>173</v>
      </c>
      <c r="C360" s="597" t="s">
        <v>7321</v>
      </c>
      <c r="D360" s="118" t="s">
        <v>2654</v>
      </c>
      <c r="E360" s="134" t="s">
        <v>4190</v>
      </c>
    </row>
    <row r="361" spans="1:5" ht="25.5">
      <c r="A361" s="145" t="str">
        <f t="shared" si="5"/>
        <v>In the #/year column, please enter the approximate number of organisms tested using each method</v>
      </c>
      <c r="B361" s="118" t="s">
        <v>2479</v>
      </c>
      <c r="C361" s="603" t="s">
        <v>7322</v>
      </c>
      <c r="D361" s="118" t="s">
        <v>5068</v>
      </c>
      <c r="E361" s="134" t="s">
        <v>4191</v>
      </c>
    </row>
    <row r="362" spans="1:5">
      <c r="A362" s="145" t="str">
        <f t="shared" si="5"/>
        <v>ESBL producers</v>
      </c>
      <c r="B362" s="119" t="s">
        <v>859</v>
      </c>
      <c r="C362" s="598" t="s">
        <v>7323</v>
      </c>
      <c r="D362" s="119" t="s">
        <v>2655</v>
      </c>
      <c r="E362" s="135" t="s">
        <v>3296</v>
      </c>
    </row>
    <row r="363" spans="1:5">
      <c r="A363" s="145" t="str">
        <f t="shared" si="5"/>
        <v>CRE/Carbapenemases</v>
      </c>
      <c r="B363" s="118" t="s">
        <v>174</v>
      </c>
      <c r="C363" s="597" t="s">
        <v>174</v>
      </c>
      <c r="D363" s="118" t="s">
        <v>5069</v>
      </c>
      <c r="E363" s="35" t="s">
        <v>4192</v>
      </c>
    </row>
    <row r="364" spans="1:5">
      <c r="A364" s="145" t="str">
        <f t="shared" si="5"/>
        <v>MRSA</v>
      </c>
      <c r="B364" s="118" t="s">
        <v>175</v>
      </c>
      <c r="C364" s="597" t="s">
        <v>175</v>
      </c>
      <c r="D364" s="118" t="s">
        <v>2656</v>
      </c>
      <c r="E364" s="134" t="s">
        <v>2656</v>
      </c>
    </row>
    <row r="365" spans="1:5">
      <c r="A365" s="145" t="str">
        <f t="shared" si="5"/>
        <v>VRE</v>
      </c>
      <c r="B365" s="118" t="s">
        <v>176</v>
      </c>
      <c r="C365" s="597" t="s">
        <v>176</v>
      </c>
      <c r="D365" s="118" t="s">
        <v>2657</v>
      </c>
      <c r="E365" s="134" t="s">
        <v>2657</v>
      </c>
    </row>
    <row r="366" spans="1:5">
      <c r="A366" s="145" t="str">
        <f t="shared" si="5"/>
        <v>Colistin resistance</v>
      </c>
      <c r="B366" s="118" t="s">
        <v>858</v>
      </c>
      <c r="C366" s="597" t="s">
        <v>7324</v>
      </c>
      <c r="D366" s="118" t="s">
        <v>2658</v>
      </c>
      <c r="E366" s="134" t="s">
        <v>3297</v>
      </c>
    </row>
    <row r="367" spans="1:5">
      <c r="A367" s="145" t="str">
        <f t="shared" si="5"/>
        <v>Other, please specify in comments.</v>
      </c>
      <c r="B367" s="118" t="s">
        <v>177</v>
      </c>
      <c r="C367" s="597" t="s">
        <v>7320</v>
      </c>
      <c r="D367" s="118" t="s">
        <v>2653</v>
      </c>
      <c r="E367" s="134" t="s">
        <v>3295</v>
      </c>
    </row>
    <row r="368" spans="1:5">
      <c r="A368" s="145" t="str">
        <f t="shared" si="5"/>
        <v>Does the lab use PCR to detect antibiotic resistance genes?</v>
      </c>
      <c r="B368" s="118" t="s">
        <v>2237</v>
      </c>
      <c r="C368" s="597" t="s">
        <v>7325</v>
      </c>
      <c r="D368" s="118" t="s">
        <v>2659</v>
      </c>
      <c r="E368" s="134" t="s">
        <v>3298</v>
      </c>
    </row>
    <row r="369" spans="1:5" ht="25.5">
      <c r="A369" s="145" t="str">
        <f t="shared" si="5"/>
        <v>In the #/year column, please enter the approximate number of organisms tested using each method</v>
      </c>
      <c r="B369" s="118" t="s">
        <v>2479</v>
      </c>
      <c r="C369" s="603" t="s">
        <v>7322</v>
      </c>
      <c r="D369" s="118" t="s">
        <v>5068</v>
      </c>
      <c r="E369" s="134" t="s">
        <v>4191</v>
      </c>
    </row>
    <row r="370" spans="1:5">
      <c r="A370" s="145" t="str">
        <f t="shared" si="5"/>
        <v>ESBLs</v>
      </c>
      <c r="B370" s="118" t="s">
        <v>2241</v>
      </c>
      <c r="C370" s="597" t="s">
        <v>2241</v>
      </c>
      <c r="D370" s="118" t="s">
        <v>2660</v>
      </c>
      <c r="E370" s="134" t="s">
        <v>3299</v>
      </c>
    </row>
    <row r="371" spans="1:5">
      <c r="A371" s="145" t="str">
        <f t="shared" si="5"/>
        <v>Carbapenemases</v>
      </c>
      <c r="B371" s="118" t="s">
        <v>2242</v>
      </c>
      <c r="C371" s="597" t="s">
        <v>2242</v>
      </c>
      <c r="D371" s="118" t="s">
        <v>2661</v>
      </c>
      <c r="E371" s="134" t="s">
        <v>3300</v>
      </c>
    </row>
    <row r="372" spans="1:5">
      <c r="A372" s="145" t="str">
        <f t="shared" si="5"/>
        <v xml:space="preserve">mecA </v>
      </c>
      <c r="B372" s="118" t="s">
        <v>2238</v>
      </c>
      <c r="C372" s="597" t="s">
        <v>2238</v>
      </c>
      <c r="D372" s="118" t="s">
        <v>2662</v>
      </c>
      <c r="E372" s="134" t="s">
        <v>2662</v>
      </c>
    </row>
    <row r="373" spans="1:5">
      <c r="A373" s="145" t="str">
        <f t="shared" si="5"/>
        <v>vanA/vanB</v>
      </c>
      <c r="B373" s="118" t="s">
        <v>2239</v>
      </c>
      <c r="C373" s="597" t="s">
        <v>2239</v>
      </c>
      <c r="D373" s="118" t="s">
        <v>2663</v>
      </c>
      <c r="E373" s="134" t="s">
        <v>2663</v>
      </c>
    </row>
    <row r="374" spans="1:5">
      <c r="A374" s="145" t="str">
        <f t="shared" si="5"/>
        <v>mcr-1</v>
      </c>
      <c r="B374" s="118" t="s">
        <v>2240</v>
      </c>
      <c r="C374" s="597" t="s">
        <v>2240</v>
      </c>
      <c r="D374" s="118" t="s">
        <v>2240</v>
      </c>
      <c r="E374" s="134" t="s">
        <v>2240</v>
      </c>
    </row>
    <row r="375" spans="1:5">
      <c r="A375" s="145" t="str">
        <f t="shared" si="5"/>
        <v>Other, please specify in comments.</v>
      </c>
      <c r="B375" s="118" t="s">
        <v>177</v>
      </c>
      <c r="C375" s="597" t="s">
        <v>7320</v>
      </c>
      <c r="D375" s="118" t="s">
        <v>2653</v>
      </c>
      <c r="E375" s="134" t="s">
        <v>3295</v>
      </c>
    </row>
    <row r="376" spans="1:5">
      <c r="A376" s="145" t="str">
        <f t="shared" si="5"/>
        <v>LABORATORY STAFF EDUCATION/TRAINING</v>
      </c>
      <c r="B376" s="121" t="s">
        <v>781</v>
      </c>
      <c r="C376" s="597" t="s">
        <v>7326</v>
      </c>
      <c r="D376" s="121" t="s">
        <v>5070</v>
      </c>
      <c r="E376" s="134" t="s">
        <v>4193</v>
      </c>
    </row>
    <row r="377" spans="1:5" ht="25.5">
      <c r="A377" s="145" t="str">
        <f t="shared" si="5"/>
        <v xml:space="preserve">Among laboratory leadership and the technical staff in bacteriology, indicate the number that fall into each training level category. </v>
      </c>
      <c r="B377" s="122" t="s">
        <v>826</v>
      </c>
      <c r="C377" s="601" t="s">
        <v>7327</v>
      </c>
      <c r="D377" s="122" t="s">
        <v>2664</v>
      </c>
      <c r="E377" s="135" t="s">
        <v>4194</v>
      </c>
    </row>
    <row r="378" spans="1:5" ht="25.5">
      <c r="A378" s="145" t="str">
        <f t="shared" si="5"/>
        <v>Advanced degree in Medical Microbiology or Medical Laboratory Sciences (PhD, MD, equivalent)</v>
      </c>
      <c r="B378" s="123" t="s">
        <v>1595</v>
      </c>
      <c r="C378" s="596" t="s">
        <v>7142</v>
      </c>
      <c r="D378" s="116" t="s">
        <v>4932</v>
      </c>
      <c r="E378" s="62" t="s">
        <v>4195</v>
      </c>
    </row>
    <row r="379" spans="1:5">
      <c r="A379" s="145" t="str">
        <f t="shared" si="5"/>
        <v>Advanced degree, other concentration (PhD, MD, equivalent)</v>
      </c>
      <c r="B379" s="117" t="s">
        <v>1596</v>
      </c>
      <c r="C379" s="596" t="s">
        <v>6478</v>
      </c>
      <c r="D379" s="116" t="s">
        <v>4933</v>
      </c>
      <c r="E379" s="133" t="s">
        <v>4196</v>
      </c>
    </row>
    <row r="380" spans="1:5">
      <c r="A380" s="145" t="str">
        <f t="shared" si="5"/>
        <v>Postgraduate Master's degree in Microbiology or Medical Laboratory Sciences</v>
      </c>
      <c r="B380" s="124" t="s">
        <v>774</v>
      </c>
      <c r="C380" s="596" t="s">
        <v>7143</v>
      </c>
      <c r="D380" s="116" t="s">
        <v>4934</v>
      </c>
      <c r="E380" s="62" t="s">
        <v>3994</v>
      </c>
    </row>
    <row r="381" spans="1:5">
      <c r="A381" s="145" t="str">
        <f t="shared" si="5"/>
        <v>Postgraduate Master's degree, other concentration</v>
      </c>
      <c r="B381" s="117" t="s">
        <v>776</v>
      </c>
      <c r="C381" s="596" t="s">
        <v>6477</v>
      </c>
      <c r="D381" s="116" t="s">
        <v>4935</v>
      </c>
      <c r="E381" s="62" t="s">
        <v>3995</v>
      </c>
    </row>
    <row r="382" spans="1:5">
      <c r="A382" s="145" t="str">
        <f t="shared" si="5"/>
        <v>Graduate Bachelor's degree in Microbiology or Medical Laboratory Sciences</v>
      </c>
      <c r="B382" s="124" t="s">
        <v>777</v>
      </c>
      <c r="C382" s="596" t="s">
        <v>7144</v>
      </c>
      <c r="D382" s="116" t="s">
        <v>4936</v>
      </c>
      <c r="E382" s="62" t="s">
        <v>3996</v>
      </c>
    </row>
    <row r="383" spans="1:5">
      <c r="A383" s="145" t="str">
        <f t="shared" si="5"/>
        <v>Graduate Bachelor's degree, other concentration</v>
      </c>
      <c r="B383" s="117" t="s">
        <v>778</v>
      </c>
      <c r="C383" s="596" t="s">
        <v>6479</v>
      </c>
      <c r="D383" s="116" t="s">
        <v>4937</v>
      </c>
      <c r="E383" s="62" t="s">
        <v>3997</v>
      </c>
    </row>
    <row r="384" spans="1:5">
      <c r="A384" s="145" t="str">
        <f t="shared" si="5"/>
        <v>Undergraduate Certificate or Diploma in Microbiology or Medical Laboratory Sciences</v>
      </c>
      <c r="B384" s="124" t="s">
        <v>779</v>
      </c>
      <c r="C384" s="596" t="s">
        <v>7145</v>
      </c>
      <c r="D384" s="116" t="s">
        <v>4938</v>
      </c>
      <c r="E384" s="62" t="s">
        <v>3998</v>
      </c>
    </row>
    <row r="385" spans="1:5">
      <c r="A385" s="145" t="str">
        <f t="shared" si="5"/>
        <v>Undergraduate Certificate or Diploma, other concentration</v>
      </c>
      <c r="B385" s="117" t="s">
        <v>780</v>
      </c>
      <c r="C385" s="596" t="s">
        <v>6480</v>
      </c>
      <c r="D385" s="116" t="s">
        <v>4939</v>
      </c>
      <c r="E385" s="62" t="s">
        <v>3999</v>
      </c>
    </row>
    <row r="386" spans="1:5">
      <c r="A386" s="145" t="str">
        <f t="shared" si="5"/>
        <v>High school/Secondary school diploma</v>
      </c>
      <c r="B386" s="117" t="s">
        <v>828</v>
      </c>
      <c r="C386" s="596" t="s">
        <v>5745</v>
      </c>
      <c r="D386" s="116" t="s">
        <v>2501</v>
      </c>
      <c r="E386" s="62" t="s">
        <v>4000</v>
      </c>
    </row>
    <row r="387" spans="1:5">
      <c r="A387" s="145" t="str">
        <f t="shared" si="5"/>
        <v>On-the-job training only</v>
      </c>
      <c r="B387" s="117" t="s">
        <v>827</v>
      </c>
      <c r="C387" s="596" t="s">
        <v>5746</v>
      </c>
      <c r="D387" s="116" t="s">
        <v>2502</v>
      </c>
      <c r="E387" s="62" t="s">
        <v>4001</v>
      </c>
    </row>
    <row r="388" spans="1:5">
      <c r="A388" s="145" t="str">
        <f t="shared" ref="A388:A451" si="6">IF(langue=1,B388,IF(langue=2,D388,E388))</f>
        <v>Other (specify in comments)</v>
      </c>
      <c r="B388" s="117" t="s">
        <v>773</v>
      </c>
      <c r="C388" s="596" t="s">
        <v>6452</v>
      </c>
      <c r="D388" s="117" t="s">
        <v>2503</v>
      </c>
      <c r="E388" s="133" t="s">
        <v>3210</v>
      </c>
    </row>
    <row r="389" spans="1:5">
      <c r="A389" s="145" t="str">
        <f t="shared" si="6"/>
        <v>Number of staff with Microbiology or Medical Lab Science Training</v>
      </c>
      <c r="B389" s="124" t="s">
        <v>1598</v>
      </c>
      <c r="C389" s="603" t="s">
        <v>7328</v>
      </c>
      <c r="D389" s="124" t="s">
        <v>5071</v>
      </c>
      <c r="E389" s="62" t="s">
        <v>4197</v>
      </c>
    </row>
    <row r="390" spans="1:5">
      <c r="A390" s="145" t="str">
        <f t="shared" si="6"/>
        <v>Number of staff with other training</v>
      </c>
      <c r="B390" s="124" t="s">
        <v>1599</v>
      </c>
      <c r="C390" s="603" t="s">
        <v>5747</v>
      </c>
      <c r="D390" s="124" t="s">
        <v>2665</v>
      </c>
      <c r="E390" s="62" t="s">
        <v>4198</v>
      </c>
    </row>
    <row r="391" spans="1:5">
      <c r="A391" s="145" t="str">
        <f t="shared" si="6"/>
        <v>Proportion of staff with Microbiology or Medical Lab Science Training</v>
      </c>
      <c r="B391" s="124" t="s">
        <v>1600</v>
      </c>
      <c r="C391" s="603" t="s">
        <v>7329</v>
      </c>
      <c r="D391" s="124" t="s">
        <v>5072</v>
      </c>
      <c r="E391" s="138" t="s">
        <v>4199</v>
      </c>
    </row>
    <row r="392" spans="1:5">
      <c r="A392" s="145" t="str">
        <f t="shared" si="6"/>
        <v>Number of staff with a Graduate Bachelor's Degree or higher</v>
      </c>
      <c r="B392" s="117" t="s">
        <v>1601</v>
      </c>
      <c r="C392" s="603" t="s">
        <v>5748</v>
      </c>
      <c r="D392" s="117" t="s">
        <v>5073</v>
      </c>
      <c r="E392" s="62" t="s">
        <v>4200</v>
      </c>
    </row>
    <row r="393" spans="1:5">
      <c r="A393" s="145" t="str">
        <f t="shared" si="6"/>
        <v>Number of staff with less than a Graduate Bachelor's Degree</v>
      </c>
      <c r="B393" s="117" t="s">
        <v>1602</v>
      </c>
      <c r="C393" s="603" t="s">
        <v>7330</v>
      </c>
      <c r="D393" s="117" t="s">
        <v>5074</v>
      </c>
      <c r="E393" s="62" t="s">
        <v>4201</v>
      </c>
    </row>
    <row r="394" spans="1:5">
      <c r="A394" s="145" t="str">
        <f t="shared" si="6"/>
        <v>Proportion of staff with a Graduate Bachelor's Degree or higher</v>
      </c>
      <c r="B394" s="124" t="s">
        <v>1603</v>
      </c>
      <c r="C394" s="603" t="s">
        <v>5750</v>
      </c>
      <c r="D394" s="124" t="s">
        <v>5075</v>
      </c>
      <c r="E394" s="139" t="s">
        <v>4202</v>
      </c>
    </row>
    <row r="395" spans="1:5">
      <c r="A395" s="145" t="str">
        <f t="shared" si="6"/>
        <v>QMS MENTORING PROGRAMS</v>
      </c>
      <c r="B395" s="117" t="s">
        <v>731</v>
      </c>
      <c r="C395" s="606" t="s">
        <v>5762</v>
      </c>
      <c r="D395" s="117" t="s">
        <v>5076</v>
      </c>
      <c r="E395" s="62" t="s">
        <v>4203</v>
      </c>
    </row>
    <row r="396" spans="1:5">
      <c r="A396" s="145" t="str">
        <f t="shared" si="6"/>
        <v>Has the laboratory ever been enrolled in the SLIPTA program?</v>
      </c>
      <c r="B396" s="117" t="s">
        <v>730</v>
      </c>
      <c r="C396" s="601" t="s">
        <v>7331</v>
      </c>
      <c r="D396" s="117" t="s">
        <v>2666</v>
      </c>
      <c r="E396" s="62" t="s">
        <v>4204</v>
      </c>
    </row>
    <row r="397" spans="1:5">
      <c r="A397" s="145" t="str">
        <f t="shared" si="6"/>
        <v>If yes, when was the most recent certification awarded?</v>
      </c>
      <c r="B397" s="123" t="s">
        <v>660</v>
      </c>
      <c r="C397" s="596" t="s">
        <v>5753</v>
      </c>
      <c r="D397" s="123" t="s">
        <v>2667</v>
      </c>
      <c r="E397" s="135" t="s">
        <v>3301</v>
      </c>
    </row>
    <row r="398" spans="1:5">
      <c r="A398" s="145" t="str">
        <f t="shared" si="6"/>
        <v>1: Within the past 2 years - 2: More than 2 years ago - 3: NA</v>
      </c>
      <c r="B398" s="117" t="s">
        <v>357</v>
      </c>
      <c r="C398" s="596" t="s">
        <v>5754</v>
      </c>
      <c r="D398" s="117" t="s">
        <v>2668</v>
      </c>
      <c r="E398" s="133" t="s">
        <v>3302</v>
      </c>
    </row>
    <row r="399" spans="1:5">
      <c r="A399" s="145" t="str">
        <f t="shared" si="6"/>
        <v>If yes, what is the star level of the latest SLIPTA audit?  Check the certificate.</v>
      </c>
      <c r="B399" s="124" t="s">
        <v>1616</v>
      </c>
      <c r="C399" s="596" t="s">
        <v>6482</v>
      </c>
      <c r="D399" s="124" t="s">
        <v>2669</v>
      </c>
      <c r="E399" s="138" t="s">
        <v>4205</v>
      </c>
    </row>
    <row r="400" spans="1:5">
      <c r="A400" s="145" t="str">
        <f t="shared" si="6"/>
        <v>(0: 0 stars; 1: 1 stars; 2: 2 stars, 3: 3 stars; 4: 4 stars; 5: 5 stars, NA)</v>
      </c>
      <c r="B400" s="117" t="s">
        <v>1617</v>
      </c>
      <c r="C400" s="596" t="s">
        <v>5755</v>
      </c>
      <c r="D400" s="117" t="s">
        <v>2670</v>
      </c>
      <c r="E400" s="133" t="s">
        <v>4206</v>
      </c>
    </row>
    <row r="401" spans="1:5" ht="25.5">
      <c r="A401" s="145" t="str">
        <f t="shared" si="6"/>
        <v>Has the laboratory ever been enrolled in the WHO LQSI program? What year?</v>
      </c>
      <c r="B401" s="117" t="s">
        <v>1937</v>
      </c>
      <c r="C401" s="601" t="s">
        <v>7332</v>
      </c>
      <c r="D401" s="117" t="s">
        <v>2671</v>
      </c>
      <c r="E401" s="133" t="s">
        <v>4207</v>
      </c>
    </row>
    <row r="402" spans="1:5">
      <c r="A402" s="145" t="str">
        <f t="shared" si="6"/>
        <v>If yes, what was the last overall % score for the 4 phases? What year?</v>
      </c>
      <c r="B402" s="124" t="s">
        <v>1938</v>
      </c>
      <c r="C402" s="596" t="s">
        <v>5756</v>
      </c>
      <c r="D402" s="124" t="s">
        <v>2672</v>
      </c>
      <c r="E402" s="138" t="s">
        <v>4208</v>
      </c>
    </row>
    <row r="403" spans="1:5">
      <c r="A403" s="145" t="str">
        <f t="shared" si="6"/>
        <v>1: &gt;90%; 2: 70%-89%, 3: 50-69%, 4: &lt;50%, NA</v>
      </c>
      <c r="B403" s="124" t="s">
        <v>2480</v>
      </c>
      <c r="C403" s="596" t="s">
        <v>3303</v>
      </c>
      <c r="D403" s="124" t="s">
        <v>2626</v>
      </c>
      <c r="E403" s="138" t="s">
        <v>3303</v>
      </c>
    </row>
    <row r="404" spans="1:5" ht="38.25">
      <c r="A404" s="145" t="str">
        <f t="shared" si="6"/>
        <v>Has the laboratory ever been enrolled in any other mentoring program for Laboratory Quality Management (National, Regional, International)? When?</v>
      </c>
      <c r="B404" s="124" t="s">
        <v>1939</v>
      </c>
      <c r="C404" s="601" t="s">
        <v>7333</v>
      </c>
      <c r="D404" s="124" t="s">
        <v>2627</v>
      </c>
      <c r="E404" s="139" t="s">
        <v>4209</v>
      </c>
    </row>
    <row r="405" spans="1:5">
      <c r="A405" s="145" t="str">
        <f t="shared" si="6"/>
        <v>ACCREDITATION and CERTIFICATION</v>
      </c>
      <c r="B405" s="121" t="s">
        <v>332</v>
      </c>
      <c r="C405" s="602" t="s">
        <v>6654</v>
      </c>
      <c r="D405" s="121" t="s">
        <v>2628</v>
      </c>
      <c r="E405" s="134" t="s">
        <v>3304</v>
      </c>
    </row>
    <row r="406" spans="1:5" ht="25.5">
      <c r="A406" s="145" t="str">
        <f t="shared" si="6"/>
        <v>Does the lab possess a valid (current) ISO 15189 accreditation certificate for any of the following tests? (Confirm by reviewing certificate)</v>
      </c>
      <c r="B406" s="117" t="s">
        <v>298</v>
      </c>
      <c r="C406" s="601" t="s">
        <v>7334</v>
      </c>
      <c r="D406" s="117" t="s">
        <v>2629</v>
      </c>
      <c r="E406" s="133" t="s">
        <v>4210</v>
      </c>
    </row>
    <row r="407" spans="1:5">
      <c r="A407" s="145" t="str">
        <f t="shared" si="6"/>
        <v>Blood cultures</v>
      </c>
      <c r="B407" s="121" t="s">
        <v>2</v>
      </c>
      <c r="C407" s="596" t="s">
        <v>7119</v>
      </c>
      <c r="D407" s="121" t="s">
        <v>5077</v>
      </c>
      <c r="E407" s="134" t="s">
        <v>3305</v>
      </c>
    </row>
    <row r="408" spans="1:5">
      <c r="A408" s="145" t="str">
        <f t="shared" si="6"/>
        <v>Stool cultures</v>
      </c>
      <c r="B408" s="121" t="s">
        <v>3</v>
      </c>
      <c r="C408" s="596" t="s">
        <v>7121</v>
      </c>
      <c r="D408" s="121" t="s">
        <v>2492</v>
      </c>
      <c r="E408" s="134" t="s">
        <v>3975</v>
      </c>
    </row>
    <row r="409" spans="1:5">
      <c r="A409" s="145" t="str">
        <f t="shared" si="6"/>
        <v>Urine cultures</v>
      </c>
      <c r="B409" s="124" t="s">
        <v>4</v>
      </c>
      <c r="C409" s="596" t="s">
        <v>7120</v>
      </c>
      <c r="D409" s="124" t="s">
        <v>2491</v>
      </c>
      <c r="E409" s="138" t="s">
        <v>3974</v>
      </c>
    </row>
    <row r="410" spans="1:5">
      <c r="A410" s="145" t="str">
        <f t="shared" si="6"/>
        <v>Organism Identification</v>
      </c>
      <c r="B410" s="117" t="s">
        <v>297</v>
      </c>
      <c r="C410" s="596" t="s">
        <v>6483</v>
      </c>
      <c r="D410" s="117" t="s">
        <v>2630</v>
      </c>
      <c r="E410" s="133" t="s">
        <v>4211</v>
      </c>
    </row>
    <row r="411" spans="1:5">
      <c r="A411" s="145" t="str">
        <f t="shared" si="6"/>
        <v>Antibiotic Susceptibility Testing</v>
      </c>
      <c r="B411" s="121" t="s">
        <v>283</v>
      </c>
      <c r="C411" s="596" t="s">
        <v>6484</v>
      </c>
      <c r="D411" s="121" t="s">
        <v>2631</v>
      </c>
      <c r="E411" s="134" t="s">
        <v>3306</v>
      </c>
    </row>
    <row r="412" spans="1:5">
      <c r="A412" s="145" t="str">
        <f t="shared" si="6"/>
        <v>Any other microbiology applied technique such as Gram staining?</v>
      </c>
      <c r="B412" s="121" t="s">
        <v>938</v>
      </c>
      <c r="C412" s="596" t="s">
        <v>6485</v>
      </c>
      <c r="D412" s="121" t="s">
        <v>2632</v>
      </c>
      <c r="E412" s="134" t="s">
        <v>3307</v>
      </c>
    </row>
    <row r="413" spans="1:5" ht="25.5">
      <c r="A413" s="145" t="str">
        <f t="shared" si="6"/>
        <v xml:space="preserve">Who awarded the most recent accreditation? (Review accreditation certificate and write name of accrediting body in comments) </v>
      </c>
      <c r="B413" s="123" t="s">
        <v>2120</v>
      </c>
      <c r="C413" s="601" t="s">
        <v>5760</v>
      </c>
      <c r="D413" s="123" t="s">
        <v>2633</v>
      </c>
      <c r="E413" s="135" t="s">
        <v>3308</v>
      </c>
    </row>
    <row r="414" spans="1:5" ht="38.25">
      <c r="A414" s="145" t="str">
        <f t="shared" si="6"/>
        <v>1: ILAC Full Member; 2: ILAC Associate Member; 3: ILAC Affiliate Member;  4: ILAC Stakeholder; 5: ILAC Regional Cooperation Body; 6: Other/Don't know; 7: National Accrediting Board; NA</v>
      </c>
      <c r="B414" s="117" t="s">
        <v>1940</v>
      </c>
      <c r="C414" s="596" t="s">
        <v>5761</v>
      </c>
      <c r="D414" s="117" t="s">
        <v>2634</v>
      </c>
      <c r="E414" s="133" t="s">
        <v>4212</v>
      </c>
    </row>
    <row r="415" spans="1:5">
      <c r="A415" s="145" t="str">
        <f t="shared" si="6"/>
        <v>(ILAC = International Laboratory Accreditation Cooperation)</v>
      </c>
      <c r="B415" s="123" t="s">
        <v>1954</v>
      </c>
      <c r="C415" s="596" t="s">
        <v>6475</v>
      </c>
      <c r="D415" s="123" t="s">
        <v>2635</v>
      </c>
      <c r="E415" s="135" t="s">
        <v>3309</v>
      </c>
    </row>
    <row r="416" spans="1:5">
      <c r="A416" s="145" t="str">
        <f t="shared" si="6"/>
        <v>First Name</v>
      </c>
      <c r="B416" s="123" t="s">
        <v>1846</v>
      </c>
      <c r="C416" s="607" t="s">
        <v>7335</v>
      </c>
      <c r="D416" s="123" t="s">
        <v>2636</v>
      </c>
      <c r="E416" s="135" t="s">
        <v>4213</v>
      </c>
    </row>
    <row r="417" spans="1:5">
      <c r="A417" s="145" t="str">
        <f t="shared" si="6"/>
        <v>Last name</v>
      </c>
      <c r="B417" s="123" t="s">
        <v>1847</v>
      </c>
      <c r="C417" s="607" t="s">
        <v>7336</v>
      </c>
      <c r="D417" s="123" t="s">
        <v>2637</v>
      </c>
      <c r="E417" s="135" t="s">
        <v>3310</v>
      </c>
    </row>
    <row r="418" spans="1:5">
      <c r="A418" s="145" t="str">
        <f t="shared" si="6"/>
        <v>Email address</v>
      </c>
      <c r="B418" s="123" t="s">
        <v>274</v>
      </c>
      <c r="C418" s="607" t="s">
        <v>7337</v>
      </c>
      <c r="D418" s="123" t="s">
        <v>2638</v>
      </c>
      <c r="E418" s="135" t="s">
        <v>3311</v>
      </c>
    </row>
    <row r="419" spans="1:5">
      <c r="A419" s="145" t="str">
        <f t="shared" si="6"/>
        <v>Comments</v>
      </c>
      <c r="B419" s="123" t="s">
        <v>22</v>
      </c>
      <c r="C419" s="607" t="s">
        <v>7338</v>
      </c>
      <c r="D419" s="123" t="s">
        <v>2639</v>
      </c>
      <c r="E419" s="135" t="s">
        <v>3312</v>
      </c>
    </row>
    <row r="420" spans="1:5">
      <c r="A420" s="145" t="str">
        <f t="shared" si="6"/>
        <v>Y/N</v>
      </c>
      <c r="B420" s="123" t="s">
        <v>840</v>
      </c>
      <c r="C420" s="607" t="s">
        <v>840</v>
      </c>
      <c r="D420" s="123" t="s">
        <v>2640</v>
      </c>
      <c r="E420" s="135" t="s">
        <v>3313</v>
      </c>
    </row>
    <row r="421" spans="1:5">
      <c r="A421" s="145" t="str">
        <f t="shared" si="6"/>
        <v xml:space="preserve"># cultures last year </v>
      </c>
      <c r="B421" s="123" t="s">
        <v>934</v>
      </c>
      <c r="C421" s="607" t="s">
        <v>7339</v>
      </c>
      <c r="D421" s="123" t="s">
        <v>5078</v>
      </c>
      <c r="E421" s="135" t="s">
        <v>4214</v>
      </c>
    </row>
    <row r="422" spans="1:5">
      <c r="A422" s="145" t="str">
        <f t="shared" si="6"/>
        <v xml:space="preserve"># organisms last year </v>
      </c>
      <c r="B422" s="123" t="s">
        <v>935</v>
      </c>
      <c r="C422" s="607" t="s">
        <v>7340</v>
      </c>
      <c r="D422" s="123" t="s">
        <v>5079</v>
      </c>
      <c r="E422" s="135" t="s">
        <v>4215</v>
      </c>
    </row>
    <row r="423" spans="1:5">
      <c r="A423" s="145" t="str">
        <f t="shared" si="6"/>
        <v># staff</v>
      </c>
      <c r="B423" s="123" t="s">
        <v>861</v>
      </c>
      <c r="C423" s="607" t="s">
        <v>7341</v>
      </c>
      <c r="D423" s="123" t="s">
        <v>5080</v>
      </c>
      <c r="E423" s="135" t="s">
        <v>4216</v>
      </c>
    </row>
    <row r="424" spans="1:5">
      <c r="A424" s="145" t="str">
        <f t="shared" si="6"/>
        <v>This section will autopopulate, do not enter data</v>
      </c>
      <c r="B424" s="123" t="s">
        <v>1604</v>
      </c>
      <c r="C424" s="607" t="s">
        <v>7342</v>
      </c>
      <c r="D424" s="123" t="s">
        <v>2641</v>
      </c>
      <c r="E424" s="135" t="s">
        <v>3314</v>
      </c>
    </row>
    <row r="425" spans="1:5">
      <c r="A425" s="145" t="str">
        <f t="shared" si="6"/>
        <v>Year</v>
      </c>
      <c r="B425" s="123" t="s">
        <v>1619</v>
      </c>
      <c r="C425" s="607" t="s">
        <v>7343</v>
      </c>
      <c r="D425" s="123" t="s">
        <v>2642</v>
      </c>
      <c r="E425" s="135" t="s">
        <v>3315</v>
      </c>
    </row>
    <row r="426" spans="1:5">
      <c r="A426" s="145" t="str">
        <f t="shared" si="6"/>
        <v>Year awarded</v>
      </c>
      <c r="B426" s="123" t="s">
        <v>1618</v>
      </c>
      <c r="C426" s="607" t="s">
        <v>7344</v>
      </c>
      <c r="D426" s="123" t="s">
        <v>2673</v>
      </c>
      <c r="E426" s="135" t="s">
        <v>4217</v>
      </c>
    </row>
    <row r="427" spans="1:5">
      <c r="A427" s="145" t="str">
        <f t="shared" si="6"/>
        <v>1- FACILITY</v>
      </c>
      <c r="B427" s="123" t="s">
        <v>330</v>
      </c>
      <c r="C427" s="596" t="s">
        <v>6649</v>
      </c>
      <c r="D427" s="123" t="s">
        <v>5081</v>
      </c>
      <c r="E427" s="135" t="s">
        <v>4218</v>
      </c>
    </row>
    <row r="428" spans="1:5" ht="25.5">
      <c r="A428" s="145" t="str">
        <f t="shared" si="6"/>
        <v>Please note: all questions refer to equipment that is used for clinical patient specimens, NOT equipment that is used only for research specimens</v>
      </c>
      <c r="B428" s="123" t="s">
        <v>2138</v>
      </c>
      <c r="C428" s="601" t="s">
        <v>5768</v>
      </c>
      <c r="D428" s="123" t="s">
        <v>2688</v>
      </c>
      <c r="E428" s="135" t="s">
        <v>4219</v>
      </c>
    </row>
    <row r="429" spans="1:5">
      <c r="A429" s="145" t="str">
        <f t="shared" si="6"/>
        <v>LABORATORY FACILITY</v>
      </c>
      <c r="B429" s="123" t="s">
        <v>15</v>
      </c>
      <c r="C429" s="602" t="s">
        <v>7345</v>
      </c>
      <c r="D429" s="123" t="s">
        <v>4953</v>
      </c>
      <c r="E429" s="135" t="s">
        <v>4019</v>
      </c>
    </row>
    <row r="430" spans="1:5">
      <c r="A430" s="145" t="str">
        <f t="shared" si="6"/>
        <v>Observe the laboratory work benches, are they:</v>
      </c>
      <c r="B430" s="123" t="s">
        <v>16</v>
      </c>
      <c r="C430" s="601" t="s">
        <v>5769</v>
      </c>
      <c r="D430" s="123" t="s">
        <v>5082</v>
      </c>
      <c r="E430" s="23" t="s">
        <v>4220</v>
      </c>
    </row>
    <row r="431" spans="1:5">
      <c r="A431" s="145" t="str">
        <f t="shared" si="6"/>
        <v>Separate from patient care areas</v>
      </c>
      <c r="B431" s="123" t="s">
        <v>17</v>
      </c>
      <c r="C431" s="603" t="s">
        <v>5770</v>
      </c>
      <c r="D431" s="123" t="s">
        <v>5083</v>
      </c>
      <c r="E431" s="135" t="s">
        <v>4221</v>
      </c>
    </row>
    <row r="432" spans="1:5">
      <c r="A432" s="145" t="str">
        <f t="shared" si="6"/>
        <v>Organized with minimal clutter?</v>
      </c>
      <c r="B432" s="117" t="s">
        <v>18</v>
      </c>
      <c r="C432" s="603" t="s">
        <v>6487</v>
      </c>
      <c r="D432" s="117" t="s">
        <v>5084</v>
      </c>
      <c r="E432" s="133" t="s">
        <v>4222</v>
      </c>
    </row>
    <row r="433" spans="1:5">
      <c r="A433" s="145" t="str">
        <f t="shared" si="6"/>
        <v>Adequately ventilated?</v>
      </c>
      <c r="B433" s="117" t="s">
        <v>19</v>
      </c>
      <c r="C433" s="603" t="s">
        <v>5771</v>
      </c>
      <c r="D433" s="117" t="s">
        <v>5085</v>
      </c>
      <c r="E433" s="133" t="s">
        <v>4223</v>
      </c>
    </row>
    <row r="434" spans="1:5">
      <c r="A434" s="145" t="str">
        <f t="shared" si="6"/>
        <v>Free of excess moisture?</v>
      </c>
      <c r="B434" s="117" t="s">
        <v>20</v>
      </c>
      <c r="C434" s="603" t="s">
        <v>5772</v>
      </c>
      <c r="D434" s="117" t="s">
        <v>2689</v>
      </c>
      <c r="E434" s="133" t="s">
        <v>4224</v>
      </c>
    </row>
    <row r="435" spans="1:5">
      <c r="A435" s="145" t="str">
        <f t="shared" si="6"/>
        <v>Adequately lit?</v>
      </c>
      <c r="B435" s="117" t="s">
        <v>21</v>
      </c>
      <c r="C435" s="603" t="s">
        <v>5773</v>
      </c>
      <c r="D435" s="117" t="s">
        <v>5086</v>
      </c>
      <c r="E435" s="133" t="s">
        <v>4225</v>
      </c>
    </row>
    <row r="436" spans="1:5">
      <c r="A436" s="145" t="str">
        <f t="shared" si="6"/>
        <v>Does the laboratory have a functional heating/air conditioning system?</v>
      </c>
      <c r="B436" s="117" t="s">
        <v>23</v>
      </c>
      <c r="C436" s="602" t="s">
        <v>7346</v>
      </c>
      <c r="D436" s="117" t="s">
        <v>2690</v>
      </c>
      <c r="E436" s="133" t="s">
        <v>3316</v>
      </c>
    </row>
    <row r="437" spans="1:5">
      <c r="A437" s="145" t="str">
        <f t="shared" si="6"/>
        <v>Is the temperature in the laboratory maintained between 20°-25°C?</v>
      </c>
      <c r="B437" s="117" t="s">
        <v>24</v>
      </c>
      <c r="C437" s="602" t="s">
        <v>5775</v>
      </c>
      <c r="D437" s="117" t="s">
        <v>2691</v>
      </c>
      <c r="E437" s="133" t="s">
        <v>4226</v>
      </c>
    </row>
    <row r="438" spans="1:5" ht="25.5">
      <c r="A438" s="145" t="str">
        <f t="shared" si="6"/>
        <v>Is all critical equipment (instruments, refrigerators, freezers, incubators, computers, automated instruments) supported by a functioning generator?</v>
      </c>
      <c r="B438" s="117" t="s">
        <v>1956</v>
      </c>
      <c r="C438" s="603" t="s">
        <v>7347</v>
      </c>
      <c r="D438" s="117" t="s">
        <v>2692</v>
      </c>
      <c r="E438" s="133" t="s">
        <v>4227</v>
      </c>
    </row>
    <row r="439" spans="1:5" ht="38.25">
      <c r="A439" s="145" t="str">
        <f t="shared" si="6"/>
        <v>Are all critical pieces of equipment attached to uninterrupted power source (UPS) devices? (These provide temporary power until the generator can be activated)</v>
      </c>
      <c r="B439" s="117" t="s">
        <v>1641</v>
      </c>
      <c r="C439" s="603" t="s">
        <v>5777</v>
      </c>
      <c r="D439" s="117" t="s">
        <v>5087</v>
      </c>
      <c r="E439" s="133" t="s">
        <v>4228</v>
      </c>
    </row>
    <row r="440" spans="1:5" ht="25.5">
      <c r="A440" s="145" t="str">
        <f t="shared" si="6"/>
        <v>In the last 6 months, has prolonged power failure disrupted the ability to provide routine bacteriology services?</v>
      </c>
      <c r="B440" s="117" t="s">
        <v>87</v>
      </c>
      <c r="C440" s="602" t="s">
        <v>7348</v>
      </c>
      <c r="D440" s="117" t="s">
        <v>2693</v>
      </c>
      <c r="E440" s="133" t="s">
        <v>4229</v>
      </c>
    </row>
    <row r="441" spans="1:5" ht="25.5">
      <c r="A441" s="145" t="str">
        <f t="shared" si="6"/>
        <v>Is there a contingency plan in place for continued testing in the event of prolonged electricity disruption (e.g. power outage lasting several days)?</v>
      </c>
      <c r="B441" s="117" t="s">
        <v>25</v>
      </c>
      <c r="C441" s="602" t="s">
        <v>5779</v>
      </c>
      <c r="D441" s="117" t="s">
        <v>2694</v>
      </c>
      <c r="E441" s="133" t="s">
        <v>4230</v>
      </c>
    </row>
    <row r="442" spans="1:5" ht="102">
      <c r="A442" s="145" t="str">
        <f t="shared" si="6"/>
        <v>Standard: ISO 15189: 5.2.5 &amp; 5.2.10 The laboratory space should be sufficient to ensure that the quality of work, the safety of personnel, and the ability of staff to carry out quality control procedures and documentation. The laboratory should be clean and well organized, free of clutter, well-ventilated, adequately lit, and within acceptable temperature ranges. Emergency power should be available for sensitive instruments, temperature controlled storage, and other essential equipment to prevent damage and disruption due to unexpected power fluctuations and outages. Sensitive instruments should be equipped with surge controls. Distilled and de-ionized water should be available, if required.</v>
      </c>
      <c r="B442" s="117" t="s">
        <v>657</v>
      </c>
      <c r="C442" s="596" t="s">
        <v>5780</v>
      </c>
      <c r="D442" s="141" t="s">
        <v>2695</v>
      </c>
      <c r="E442" s="62" t="s">
        <v>4231</v>
      </c>
    </row>
    <row r="443" spans="1:5">
      <c r="A443" s="145" t="str">
        <f t="shared" si="6"/>
        <v>Describe the internet service in the laboratory</v>
      </c>
      <c r="B443" s="117" t="s">
        <v>103</v>
      </c>
      <c r="C443" s="603" t="s">
        <v>5781</v>
      </c>
      <c r="D443" s="117" t="s">
        <v>2696</v>
      </c>
      <c r="E443" s="133" t="s">
        <v>3317</v>
      </c>
    </row>
    <row r="444" spans="1:5" ht="25.5">
      <c r="A444" s="145" t="str">
        <f t="shared" si="6"/>
        <v>1: Continuous (service interruptions are rare) - 2: Sporadic (service interruptions are common) - 3: No internet available</v>
      </c>
      <c r="B444" s="117" t="s">
        <v>104</v>
      </c>
      <c r="C444" s="596" t="s">
        <v>5782</v>
      </c>
      <c r="D444" s="117" t="s">
        <v>2697</v>
      </c>
      <c r="E444" s="133" t="s">
        <v>3318</v>
      </c>
    </row>
    <row r="445" spans="1:5">
      <c r="A445" s="145" t="str">
        <f t="shared" si="6"/>
        <v>GENERAL EQUIPMENT AVAILABILITY</v>
      </c>
      <c r="B445" s="117" t="s">
        <v>659</v>
      </c>
      <c r="C445" s="602" t="s">
        <v>6488</v>
      </c>
      <c r="D445" s="117" t="s">
        <v>5088</v>
      </c>
      <c r="E445" s="133" t="s">
        <v>4232</v>
      </c>
    </row>
    <row r="446" spans="1:5" ht="63.75">
      <c r="A446" s="145" t="str">
        <f t="shared" si="6"/>
        <v>Indicate whether the lab has the following FUNCTIONAL pieces of equipment. In column D (#), indicate how many pieces of FUNCTIONAL equipment are present. If the lab only has non-functional equipment, select "No" and write "non-functional" in the comments. Also indicate in the comments if the quantity of equipment is sufficient for the laboratory's volume of testing.</v>
      </c>
      <c r="B446" s="117" t="s">
        <v>2675</v>
      </c>
      <c r="C446" s="601" t="s">
        <v>7349</v>
      </c>
      <c r="D446" s="141" t="s">
        <v>5089</v>
      </c>
      <c r="E446" s="133" t="s">
        <v>4233</v>
      </c>
    </row>
    <row r="447" spans="1:5">
      <c r="A447" s="145" t="str">
        <f t="shared" si="6"/>
        <v>McFarland QC standards of known densities, including 0.5, not expired</v>
      </c>
      <c r="B447" s="117" t="s">
        <v>2193</v>
      </c>
      <c r="C447" s="603" t="s">
        <v>7350</v>
      </c>
      <c r="D447" s="117" t="s">
        <v>5090</v>
      </c>
      <c r="E447" s="23" t="s">
        <v>4114</v>
      </c>
    </row>
    <row r="448" spans="1:5">
      <c r="A448" s="145" t="str">
        <f t="shared" si="6"/>
        <v>Ruler or caliper with millimeter markings</v>
      </c>
      <c r="B448" s="117" t="s">
        <v>2194</v>
      </c>
      <c r="C448" s="603" t="s">
        <v>5783</v>
      </c>
      <c r="D448" s="117" t="s">
        <v>2580</v>
      </c>
      <c r="E448" s="23" t="s">
        <v>4115</v>
      </c>
    </row>
    <row r="449" spans="1:5">
      <c r="A449" s="145" t="str">
        <f t="shared" si="6"/>
        <v>Bunsen burners or micro-incinerators</v>
      </c>
      <c r="B449" s="117" t="s">
        <v>2195</v>
      </c>
      <c r="C449" s="603" t="s">
        <v>6491</v>
      </c>
      <c r="D449" s="117" t="s">
        <v>2581</v>
      </c>
      <c r="E449" s="133" t="s">
        <v>4116</v>
      </c>
    </row>
    <row r="450" spans="1:5">
      <c r="A450" s="145" t="str">
        <f t="shared" si="6"/>
        <v>Calibrated 1uL or 10uL loops (for plating urine cultures)</v>
      </c>
      <c r="B450" s="117" t="s">
        <v>2196</v>
      </c>
      <c r="C450" s="603" t="s">
        <v>7351</v>
      </c>
      <c r="D450" s="117" t="s">
        <v>2582</v>
      </c>
      <c r="E450" s="133" t="s">
        <v>4117</v>
      </c>
    </row>
    <row r="451" spans="1:5">
      <c r="A451" s="145" t="str">
        <f t="shared" si="6"/>
        <v>Optical densitometer/turbidimeter (for determining McFarland density)</v>
      </c>
      <c r="B451" s="117" t="s">
        <v>2197</v>
      </c>
      <c r="C451" s="603" t="s">
        <v>7352</v>
      </c>
      <c r="D451" s="117" t="s">
        <v>2583</v>
      </c>
      <c r="E451" s="23" t="s">
        <v>4118</v>
      </c>
    </row>
    <row r="452" spans="1:5">
      <c r="A452" s="145" t="str">
        <f t="shared" ref="A452:A515" si="7">IF(langue=1,B452,IF(langue=2,D452,E452))</f>
        <v>Microliter pipettes (e.g., Eppendorf)</v>
      </c>
      <c r="B452" s="117" t="s">
        <v>2198</v>
      </c>
      <c r="C452" s="603" t="s">
        <v>7265</v>
      </c>
      <c r="D452" s="117" t="s">
        <v>5091</v>
      </c>
      <c r="E452" s="133" t="s">
        <v>4119</v>
      </c>
    </row>
    <row r="453" spans="1:5">
      <c r="A453" s="145" t="str">
        <f t="shared" si="7"/>
        <v>Centrifuge (not used for TB cultures)</v>
      </c>
      <c r="B453" s="117" t="s">
        <v>2199</v>
      </c>
      <c r="C453" s="603" t="s">
        <v>5787</v>
      </c>
      <c r="D453" s="117" t="s">
        <v>5092</v>
      </c>
      <c r="E453" s="133" t="s">
        <v>4120</v>
      </c>
    </row>
    <row r="454" spans="1:5">
      <c r="A454" s="145" t="str">
        <f t="shared" si="7"/>
        <v>Microscope</v>
      </c>
      <c r="B454" s="117" t="s">
        <v>2200</v>
      </c>
      <c r="C454" s="603" t="s">
        <v>5788</v>
      </c>
      <c r="D454" s="117" t="s">
        <v>2200</v>
      </c>
      <c r="E454" s="133" t="s">
        <v>3265</v>
      </c>
    </row>
    <row r="455" spans="1:5">
      <c r="A455" s="145" t="str">
        <f t="shared" si="7"/>
        <v>Thermometers</v>
      </c>
      <c r="B455" s="117" t="s">
        <v>2201</v>
      </c>
      <c r="C455" s="603" t="s">
        <v>5789</v>
      </c>
      <c r="D455" s="117" t="s">
        <v>2584</v>
      </c>
      <c r="E455" s="133" t="s">
        <v>3266</v>
      </c>
    </row>
    <row r="456" spans="1:5">
      <c r="A456" s="145" t="str">
        <f t="shared" si="7"/>
        <v>CO2 incubators</v>
      </c>
      <c r="B456" s="117" t="s">
        <v>2467</v>
      </c>
      <c r="C456" s="603" t="s">
        <v>7267</v>
      </c>
      <c r="D456" s="117" t="s">
        <v>2585</v>
      </c>
      <c r="E456" s="133" t="s">
        <v>4121</v>
      </c>
    </row>
    <row r="457" spans="1:5">
      <c r="A457" s="145" t="str">
        <f t="shared" si="7"/>
        <v>Candle jars</v>
      </c>
      <c r="B457" s="117" t="s">
        <v>2202</v>
      </c>
      <c r="C457" s="603" t="s">
        <v>7353</v>
      </c>
      <c r="D457" s="117" t="s">
        <v>5093</v>
      </c>
      <c r="E457" s="62" t="s">
        <v>3267</v>
      </c>
    </row>
    <row r="458" spans="1:5">
      <c r="A458" s="145" t="str">
        <f t="shared" si="7"/>
        <v>Ambient (non-CO2) incubator</v>
      </c>
      <c r="B458" s="117" t="s">
        <v>2221</v>
      </c>
      <c r="C458" s="603" t="s">
        <v>7354</v>
      </c>
      <c r="D458" s="117" t="s">
        <v>2586</v>
      </c>
      <c r="E458" s="62" t="s">
        <v>4122</v>
      </c>
    </row>
    <row r="459" spans="1:5">
      <c r="A459" s="145" t="str">
        <f t="shared" si="7"/>
        <v>Refrigerator (2-8°C)</v>
      </c>
      <c r="B459" s="117" t="s">
        <v>2203</v>
      </c>
      <c r="C459" s="603" t="s">
        <v>5793</v>
      </c>
      <c r="D459" s="117" t="s">
        <v>2587</v>
      </c>
      <c r="E459" s="133" t="s">
        <v>4234</v>
      </c>
    </row>
    <row r="460" spans="1:5">
      <c r="A460" s="145" t="str">
        <f t="shared" si="7"/>
        <v xml:space="preserve">Non-defrosting freezer, -20°C </v>
      </c>
      <c r="B460" s="117" t="s">
        <v>2204</v>
      </c>
      <c r="C460" s="603" t="s">
        <v>5794</v>
      </c>
      <c r="D460" s="117" t="s">
        <v>2588</v>
      </c>
      <c r="E460" s="62" t="s">
        <v>4124</v>
      </c>
    </row>
    <row r="461" spans="1:5">
      <c r="A461" s="145" t="str">
        <f t="shared" si="7"/>
        <v>Non-defrosting freezer, -60°C</v>
      </c>
      <c r="B461" s="117" t="s">
        <v>2211</v>
      </c>
      <c r="C461" s="603" t="s">
        <v>5795</v>
      </c>
      <c r="D461" s="117" t="s">
        <v>2589</v>
      </c>
      <c r="E461" s="62" t="s">
        <v>4125</v>
      </c>
    </row>
    <row r="462" spans="1:5">
      <c r="A462" s="145" t="str">
        <f t="shared" si="7"/>
        <v xml:space="preserve">Non-defrosting freezer, -80°C </v>
      </c>
      <c r="B462" s="117" t="s">
        <v>2205</v>
      </c>
      <c r="C462" s="603" t="s">
        <v>5796</v>
      </c>
      <c r="D462" s="117" t="s">
        <v>2590</v>
      </c>
      <c r="E462" s="62" t="s">
        <v>4126</v>
      </c>
    </row>
    <row r="463" spans="1:5">
      <c r="A463" s="145" t="str">
        <f t="shared" si="7"/>
        <v>Rechargeable desiccants (for storage of open antibiotic disks and strips)</v>
      </c>
      <c r="B463" s="117" t="s">
        <v>2206</v>
      </c>
      <c r="C463" s="603" t="s">
        <v>6492</v>
      </c>
      <c r="D463" s="117" t="s">
        <v>2591</v>
      </c>
      <c r="E463" s="135" t="s">
        <v>4127</v>
      </c>
    </row>
    <row r="464" spans="1:5">
      <c r="A464" s="145" t="str">
        <f t="shared" si="7"/>
        <v>Hot air oven (for drying saturated desiccants)</v>
      </c>
      <c r="B464" s="117" t="s">
        <v>2207</v>
      </c>
      <c r="C464" s="603" t="s">
        <v>5797</v>
      </c>
      <c r="D464" s="117" t="s">
        <v>2592</v>
      </c>
      <c r="E464" s="23" t="s">
        <v>4128</v>
      </c>
    </row>
    <row r="465" spans="1:5">
      <c r="A465" s="145" t="str">
        <f t="shared" si="7"/>
        <v>Biological Safety Cabinet Class IIA</v>
      </c>
      <c r="B465" s="117" t="s">
        <v>2208</v>
      </c>
      <c r="C465" s="603" t="s">
        <v>7355</v>
      </c>
      <c r="D465" s="117" t="s">
        <v>5094</v>
      </c>
      <c r="E465" s="135" t="s">
        <v>4129</v>
      </c>
    </row>
    <row r="466" spans="1:5">
      <c r="A466" s="145" t="str">
        <f t="shared" si="7"/>
        <v>Autoclave for media preparation ("clean" autoclave)</v>
      </c>
      <c r="B466" s="117" t="s">
        <v>2209</v>
      </c>
      <c r="C466" s="603" t="s">
        <v>7277</v>
      </c>
      <c r="D466" s="117" t="s">
        <v>5095</v>
      </c>
      <c r="E466" s="135" t="s">
        <v>3268</v>
      </c>
    </row>
    <row r="467" spans="1:5">
      <c r="A467" s="145" t="str">
        <f t="shared" si="7"/>
        <v>Autoclave for sterlizing waste ("dirty" autoclave)</v>
      </c>
      <c r="B467" s="117" t="s">
        <v>2210</v>
      </c>
      <c r="C467" s="603" t="s">
        <v>7356</v>
      </c>
      <c r="D467" s="117" t="s">
        <v>2593</v>
      </c>
      <c r="E467" s="135" t="s">
        <v>3269</v>
      </c>
    </row>
    <row r="468" spans="1:5">
      <c r="A468" s="145" t="str">
        <f t="shared" si="7"/>
        <v>MEDIA PREPARATION EQUIPMENT AVAILABILITY</v>
      </c>
      <c r="B468" s="117" t="s">
        <v>685</v>
      </c>
      <c r="C468" s="602" t="s">
        <v>6427</v>
      </c>
      <c r="D468" s="117" t="s">
        <v>4954</v>
      </c>
      <c r="E468" s="133" t="s">
        <v>4021</v>
      </c>
    </row>
    <row r="469" spans="1:5" ht="25.5">
      <c r="A469" s="145" t="str">
        <f t="shared" si="7"/>
        <v>Does the lab prepare any media or distilled water? (e.g., blood agar, Mueller Hinton agar, blood culture bottles)</v>
      </c>
      <c r="B469" s="117" t="s">
        <v>2121</v>
      </c>
      <c r="C469" s="602" t="s">
        <v>7357</v>
      </c>
      <c r="D469" s="117" t="s">
        <v>5096</v>
      </c>
      <c r="E469" s="133" t="s">
        <v>4235</v>
      </c>
    </row>
    <row r="470" spans="1:5">
      <c r="A470" s="145" t="str">
        <f t="shared" si="7"/>
        <v>If No, answer NA until next section</v>
      </c>
      <c r="B470" s="117" t="s">
        <v>688</v>
      </c>
      <c r="C470" s="608" t="s">
        <v>5801</v>
      </c>
      <c r="D470" s="117" t="s">
        <v>2698</v>
      </c>
      <c r="E470" s="133" t="s">
        <v>3319</v>
      </c>
    </row>
    <row r="471" spans="1:5" ht="38.25">
      <c r="A471" s="145" t="str">
        <f t="shared" si="7"/>
        <v>Indicate whether the lab is currently using the following FUNCTIONAL pieces of equipment. If the lab has only non-functional equipment, select "No" but note "non-functional" in the comments.</v>
      </c>
      <c r="B471" s="117" t="s">
        <v>2676</v>
      </c>
      <c r="C471" s="602" t="s">
        <v>7358</v>
      </c>
      <c r="D471" s="141" t="s">
        <v>5097</v>
      </c>
      <c r="E471" s="133" t="s">
        <v>4236</v>
      </c>
    </row>
    <row r="472" spans="1:5">
      <c r="A472" s="145" t="str">
        <f t="shared" si="7"/>
        <v>pH meter</v>
      </c>
      <c r="B472" s="117" t="s">
        <v>2212</v>
      </c>
      <c r="C472" s="594" t="s">
        <v>7279</v>
      </c>
      <c r="D472" s="117" t="s">
        <v>2594</v>
      </c>
      <c r="E472" s="135" t="s">
        <v>4131</v>
      </c>
    </row>
    <row r="473" spans="1:5">
      <c r="A473" s="145" t="str">
        <f t="shared" si="7"/>
        <v>Weighing balance</v>
      </c>
      <c r="B473" s="117" t="s">
        <v>2213</v>
      </c>
      <c r="C473" s="594" t="s">
        <v>6495</v>
      </c>
      <c r="D473" s="117" t="s">
        <v>2595</v>
      </c>
      <c r="E473" s="134" t="s">
        <v>4132</v>
      </c>
    </row>
    <row r="474" spans="1:5">
      <c r="A474" s="145" t="str">
        <f t="shared" si="7"/>
        <v>Conductivity meter</v>
      </c>
      <c r="B474" s="117" t="s">
        <v>2214</v>
      </c>
      <c r="C474" s="605" t="s">
        <v>7280</v>
      </c>
      <c r="D474" s="117" t="s">
        <v>2596</v>
      </c>
      <c r="E474" s="134" t="s">
        <v>3270</v>
      </c>
    </row>
    <row r="475" spans="1:5">
      <c r="A475" s="145" t="str">
        <f t="shared" si="7"/>
        <v>Distillator/reverse osmosis equipment</v>
      </c>
      <c r="B475" s="117" t="s">
        <v>2215</v>
      </c>
      <c r="C475" s="605" t="s">
        <v>7281</v>
      </c>
      <c r="D475" s="117" t="s">
        <v>2597</v>
      </c>
      <c r="E475" s="134" t="s">
        <v>4133</v>
      </c>
    </row>
    <row r="476" spans="1:5">
      <c r="A476" s="145" t="str">
        <f t="shared" si="7"/>
        <v>Hot plate with magnetic stir bar (for mixing powdered media)</v>
      </c>
      <c r="B476" s="117" t="s">
        <v>2216</v>
      </c>
      <c r="C476" s="597" t="s">
        <v>7282</v>
      </c>
      <c r="D476" s="117" t="s">
        <v>5028</v>
      </c>
      <c r="E476" s="134" t="s">
        <v>4134</v>
      </c>
    </row>
    <row r="477" spans="1:5">
      <c r="A477" s="145" t="str">
        <f t="shared" si="7"/>
        <v>Water bath</v>
      </c>
      <c r="B477" s="117" t="s">
        <v>2217</v>
      </c>
      <c r="C477" s="597" t="s">
        <v>6497</v>
      </c>
      <c r="D477" s="117" t="s">
        <v>5029</v>
      </c>
      <c r="E477" s="133" t="s">
        <v>3271</v>
      </c>
    </row>
    <row r="478" spans="1:5">
      <c r="A478" s="145" t="str">
        <f t="shared" si="7"/>
        <v>EQUIPMENT CALIBRATION  RECORDS</v>
      </c>
      <c r="B478" s="117" t="s">
        <v>689</v>
      </c>
      <c r="C478" s="602" t="s">
        <v>7359</v>
      </c>
      <c r="D478" s="117" t="s">
        <v>5098</v>
      </c>
      <c r="E478" s="133" t="s">
        <v>4237</v>
      </c>
    </row>
    <row r="479" spans="1:5" ht="25.5">
      <c r="A479" s="145" t="str">
        <f t="shared" si="7"/>
        <v>Review the calibration records for each piece of equipment. Has calibration been performed within the last year?   (Enter NA if the lab does not have the equipment.)</v>
      </c>
      <c r="B479" s="117" t="s">
        <v>1643</v>
      </c>
      <c r="C479" s="602" t="s">
        <v>5809</v>
      </c>
      <c r="D479" s="117" t="s">
        <v>5099</v>
      </c>
      <c r="E479" s="133" t="s">
        <v>4238</v>
      </c>
    </row>
    <row r="480" spans="1:5">
      <c r="A480" s="145" t="str">
        <f t="shared" si="7"/>
        <v>Optical Densitometer (for determining McFarland density)</v>
      </c>
      <c r="B480" s="117" t="s">
        <v>2218</v>
      </c>
      <c r="C480" s="603" t="s">
        <v>7360</v>
      </c>
      <c r="D480" s="117" t="s">
        <v>2699</v>
      </c>
      <c r="E480" s="62" t="s">
        <v>4239</v>
      </c>
    </row>
    <row r="481" spans="1:5">
      <c r="A481" s="145" t="str">
        <f t="shared" si="7"/>
        <v>Microliter pipettes (e.g., Eppendorf)</v>
      </c>
      <c r="B481" s="117" t="s">
        <v>2198</v>
      </c>
      <c r="C481" s="603" t="s">
        <v>7265</v>
      </c>
      <c r="D481" s="117" t="s">
        <v>5100</v>
      </c>
      <c r="E481" s="133" t="s">
        <v>4119</v>
      </c>
    </row>
    <row r="482" spans="1:5">
      <c r="A482" s="145" t="str">
        <f t="shared" si="7"/>
        <v>Centrifuge</v>
      </c>
      <c r="B482" s="117" t="s">
        <v>2219</v>
      </c>
      <c r="C482" s="603" t="s">
        <v>5811</v>
      </c>
      <c r="D482" s="117" t="s">
        <v>2219</v>
      </c>
      <c r="E482" s="133" t="s">
        <v>4240</v>
      </c>
    </row>
    <row r="483" spans="1:5">
      <c r="A483" s="145" t="str">
        <f t="shared" si="7"/>
        <v>Thermometers</v>
      </c>
      <c r="B483" s="117" t="s">
        <v>2201</v>
      </c>
      <c r="C483" s="603" t="s">
        <v>5789</v>
      </c>
      <c r="D483" s="117" t="s">
        <v>2584</v>
      </c>
      <c r="E483" s="133" t="s">
        <v>3266</v>
      </c>
    </row>
    <row r="484" spans="1:5">
      <c r="A484" s="145" t="str">
        <f t="shared" si="7"/>
        <v>pH meter</v>
      </c>
      <c r="B484" s="117" t="s">
        <v>2212</v>
      </c>
      <c r="C484" s="603" t="s">
        <v>7279</v>
      </c>
      <c r="D484" s="117" t="s">
        <v>2594</v>
      </c>
      <c r="E484" s="133" t="s">
        <v>4131</v>
      </c>
    </row>
    <row r="485" spans="1:5">
      <c r="A485" s="145" t="str">
        <f t="shared" si="7"/>
        <v>Conductivity meter</v>
      </c>
      <c r="B485" s="117" t="s">
        <v>2214</v>
      </c>
      <c r="C485" s="603" t="s">
        <v>5804</v>
      </c>
      <c r="D485" s="117" t="s">
        <v>2596</v>
      </c>
      <c r="E485" s="133" t="s">
        <v>3270</v>
      </c>
    </row>
    <row r="486" spans="1:5">
      <c r="A486" s="145" t="str">
        <f t="shared" si="7"/>
        <v>CO2 incubator</v>
      </c>
      <c r="B486" s="117" t="s">
        <v>2220</v>
      </c>
      <c r="C486" s="603" t="s">
        <v>7267</v>
      </c>
      <c r="D486" s="117" t="s">
        <v>2700</v>
      </c>
      <c r="E486" s="133" t="s">
        <v>4241</v>
      </c>
    </row>
    <row r="487" spans="1:5">
      <c r="A487" s="145" t="str">
        <f t="shared" si="7"/>
        <v>Ambient (non-CO2) incubator</v>
      </c>
      <c r="B487" s="117" t="s">
        <v>2221</v>
      </c>
      <c r="C487" s="603" t="s">
        <v>7269</v>
      </c>
      <c r="D487" s="117" t="s">
        <v>5101</v>
      </c>
      <c r="E487" s="62" t="s">
        <v>4122</v>
      </c>
    </row>
    <row r="488" spans="1:5">
      <c r="A488" s="145" t="str">
        <f t="shared" si="7"/>
        <v>Hot air oven for recharging desiccants</v>
      </c>
      <c r="B488" s="117" t="s">
        <v>2222</v>
      </c>
      <c r="C488" s="598" t="s">
        <v>7275</v>
      </c>
      <c r="D488" s="117" t="s">
        <v>2701</v>
      </c>
      <c r="E488" s="62" t="s">
        <v>4242</v>
      </c>
    </row>
    <row r="489" spans="1:5">
      <c r="A489" s="145" t="str">
        <f t="shared" si="7"/>
        <v>Biological Safety Cabinet Class IIA</v>
      </c>
      <c r="B489" s="117" t="s">
        <v>2208</v>
      </c>
      <c r="C489" s="603" t="s">
        <v>7355</v>
      </c>
      <c r="D489" s="117" t="s">
        <v>5094</v>
      </c>
      <c r="E489" s="135" t="s">
        <v>4129</v>
      </c>
    </row>
    <row r="490" spans="1:5">
      <c r="A490" s="145" t="str">
        <f t="shared" si="7"/>
        <v>Weighing balance</v>
      </c>
      <c r="B490" s="117" t="s">
        <v>2213</v>
      </c>
      <c r="C490" s="603" t="s">
        <v>6495</v>
      </c>
      <c r="D490" s="117" t="s">
        <v>2595</v>
      </c>
      <c r="E490" s="133" t="s">
        <v>4132</v>
      </c>
    </row>
    <row r="491" spans="1:5">
      <c r="A491" s="145" t="str">
        <f t="shared" si="7"/>
        <v>Water bath</v>
      </c>
      <c r="B491" s="117" t="s">
        <v>2217</v>
      </c>
      <c r="C491" s="603" t="s">
        <v>6497</v>
      </c>
      <c r="D491" s="117" t="s">
        <v>5029</v>
      </c>
      <c r="E491" s="133" t="s">
        <v>3271</v>
      </c>
    </row>
    <row r="492" spans="1:5">
      <c r="A492" s="145" t="str">
        <f t="shared" si="7"/>
        <v>THERMOMETERS</v>
      </c>
      <c r="B492" s="117" t="s">
        <v>686</v>
      </c>
      <c r="C492" s="609" t="s">
        <v>7170</v>
      </c>
      <c r="D492" s="117" t="s">
        <v>2513</v>
      </c>
      <c r="E492" s="133" t="s">
        <v>4023</v>
      </c>
    </row>
    <row r="493" spans="1:5" ht="25.5">
      <c r="A493" s="145" t="str">
        <f t="shared" si="7"/>
        <v>Indicate if manual (non-digital) thermometers are present inside each piece of equipment. (Enter NA if the lab does not have the equipment.)</v>
      </c>
      <c r="B493" s="117" t="s">
        <v>1644</v>
      </c>
      <c r="C493" s="601" t="s">
        <v>5814</v>
      </c>
      <c r="D493" s="117" t="s">
        <v>5102</v>
      </c>
      <c r="E493" s="133" t="s">
        <v>4243</v>
      </c>
    </row>
    <row r="494" spans="1:5">
      <c r="A494" s="145" t="str">
        <f t="shared" si="7"/>
        <v>CO2 incubator</v>
      </c>
      <c r="B494" s="117" t="s">
        <v>2220</v>
      </c>
      <c r="C494" s="598" t="s">
        <v>7267</v>
      </c>
      <c r="D494" s="117" t="s">
        <v>2700</v>
      </c>
      <c r="E494" s="133" t="s">
        <v>4241</v>
      </c>
    </row>
    <row r="495" spans="1:5">
      <c r="A495" s="145" t="str">
        <f t="shared" si="7"/>
        <v>Ambient (non-CO2) incubator</v>
      </c>
      <c r="B495" s="117" t="s">
        <v>2221</v>
      </c>
      <c r="C495" s="598" t="s">
        <v>7268</v>
      </c>
      <c r="D495" s="117" t="s">
        <v>5101</v>
      </c>
      <c r="E495" s="62" t="s">
        <v>4122</v>
      </c>
    </row>
    <row r="496" spans="1:5">
      <c r="A496" s="145" t="str">
        <f t="shared" si="7"/>
        <v>Refrigerator (2-8°C)</v>
      </c>
      <c r="B496" s="117" t="s">
        <v>2203</v>
      </c>
      <c r="C496" s="598" t="s">
        <v>7269</v>
      </c>
      <c r="D496" s="117" t="s">
        <v>2587</v>
      </c>
      <c r="E496" s="133" t="s">
        <v>4234</v>
      </c>
    </row>
    <row r="497" spans="1:5">
      <c r="A497" s="145" t="str">
        <f t="shared" si="7"/>
        <v xml:space="preserve">Non-defrosting freezer, -20°C </v>
      </c>
      <c r="B497" s="117" t="s">
        <v>2204</v>
      </c>
      <c r="C497" s="598" t="s">
        <v>7270</v>
      </c>
      <c r="D497" s="117" t="s">
        <v>2588</v>
      </c>
      <c r="E497" s="62" t="s">
        <v>4124</v>
      </c>
    </row>
    <row r="498" spans="1:5">
      <c r="A498" s="145" t="str">
        <f t="shared" si="7"/>
        <v xml:space="preserve">Non-defrosting freezer, -60°C </v>
      </c>
      <c r="B498" s="142" t="s">
        <v>1642</v>
      </c>
      <c r="C498" s="598" t="s">
        <v>7271</v>
      </c>
      <c r="D498" s="117" t="s">
        <v>2589</v>
      </c>
      <c r="E498" s="62" t="s">
        <v>4125</v>
      </c>
    </row>
    <row r="499" spans="1:5">
      <c r="A499" s="145" t="str">
        <f t="shared" si="7"/>
        <v xml:space="preserve">Non-defrosting freezer, -80°C </v>
      </c>
      <c r="B499" s="117" t="s">
        <v>2205</v>
      </c>
      <c r="C499" s="598" t="s">
        <v>7272</v>
      </c>
      <c r="D499" s="117" t="s">
        <v>2590</v>
      </c>
      <c r="E499" s="62" t="s">
        <v>4126</v>
      </c>
    </row>
    <row r="500" spans="1:5">
      <c r="A500" s="145" t="str">
        <f t="shared" si="7"/>
        <v>Hot air oven (for recharging desiccants)</v>
      </c>
      <c r="B500" s="117" t="s">
        <v>2223</v>
      </c>
      <c r="C500" s="598" t="s">
        <v>7273</v>
      </c>
      <c r="D500" s="117" t="s">
        <v>2702</v>
      </c>
      <c r="E500" s="62" t="s">
        <v>4244</v>
      </c>
    </row>
    <row r="501" spans="1:5">
      <c r="A501" s="145" t="str">
        <f t="shared" si="7"/>
        <v>Hot plate with magnetic stir bar (for mixing powdered media)</v>
      </c>
      <c r="B501" s="117" t="s">
        <v>2216</v>
      </c>
      <c r="C501" s="597" t="s">
        <v>7282</v>
      </c>
      <c r="D501" s="117" t="s">
        <v>5028</v>
      </c>
      <c r="E501" s="134" t="s">
        <v>4134</v>
      </c>
    </row>
    <row r="502" spans="1:5">
      <c r="A502" s="145" t="str">
        <f t="shared" si="7"/>
        <v>Water bath</v>
      </c>
      <c r="B502" s="117" t="s">
        <v>2217</v>
      </c>
      <c r="C502" s="597" t="s">
        <v>6497</v>
      </c>
      <c r="D502" s="117" t="s">
        <v>5029</v>
      </c>
      <c r="E502" s="133" t="s">
        <v>3271</v>
      </c>
    </row>
    <row r="503" spans="1:5">
      <c r="A503" s="145" t="str">
        <f t="shared" si="7"/>
        <v>TEMPERATURE AND ATMOSPHERE MONITORING</v>
      </c>
      <c r="B503" s="116" t="s">
        <v>662</v>
      </c>
      <c r="C503" s="602" t="s">
        <v>7361</v>
      </c>
      <c r="D503" s="116" t="s">
        <v>2514</v>
      </c>
      <c r="E503" s="62" t="s">
        <v>4245</v>
      </c>
    </row>
    <row r="504" spans="1:5" ht="51">
      <c r="A504" s="145" t="str">
        <f t="shared" si="7"/>
        <v>Observe if acceptable min/max temperature ranges have been clearly defined on record sheets for the following areas/equipment and if temperature checks are documented daily. Tick NA if the piece of equipment in question in not in use in the lab.</v>
      </c>
      <c r="B504" s="142" t="s">
        <v>35</v>
      </c>
      <c r="C504" s="594" t="s">
        <v>6500</v>
      </c>
      <c r="D504" s="141" t="s">
        <v>5103</v>
      </c>
      <c r="E504" s="62" t="s">
        <v>4246</v>
      </c>
    </row>
    <row r="505" spans="1:5">
      <c r="A505" s="145" t="str">
        <f t="shared" si="7"/>
        <v>Room temperature</v>
      </c>
      <c r="B505" s="116" t="s">
        <v>2224</v>
      </c>
      <c r="C505" s="596" t="s">
        <v>5817</v>
      </c>
      <c r="D505" s="116" t="s">
        <v>2703</v>
      </c>
      <c r="E505" s="133" t="s">
        <v>3320</v>
      </c>
    </row>
    <row r="506" spans="1:5">
      <c r="A506" s="145" t="str">
        <f t="shared" si="7"/>
        <v>Are temperatures recorded each day of use?</v>
      </c>
      <c r="B506" s="116" t="s">
        <v>732</v>
      </c>
      <c r="C506" s="603" t="s">
        <v>5818</v>
      </c>
      <c r="D506" s="116" t="s">
        <v>2704</v>
      </c>
      <c r="E506" s="133" t="s">
        <v>4247</v>
      </c>
    </row>
    <row r="507" spans="1:5" ht="25.5">
      <c r="A507" s="145" t="str">
        <f t="shared" si="7"/>
        <v>Is the acceptable temperature range (the minimum and maximum) clearly defined on the record sheet?</v>
      </c>
      <c r="B507" s="116" t="s">
        <v>2427</v>
      </c>
      <c r="C507" s="603" t="s">
        <v>5819</v>
      </c>
      <c r="D507" s="116" t="s">
        <v>2705</v>
      </c>
      <c r="E507" s="133" t="s">
        <v>3322</v>
      </c>
    </row>
    <row r="508" spans="1:5">
      <c r="A508" s="145" t="str">
        <f t="shared" si="7"/>
        <v>Freezers, -20°C</v>
      </c>
      <c r="B508" s="116" t="s">
        <v>2225</v>
      </c>
      <c r="C508" s="603" t="s">
        <v>5820</v>
      </c>
      <c r="D508" s="116" t="s">
        <v>2706</v>
      </c>
      <c r="E508" s="133" t="s">
        <v>3323</v>
      </c>
    </row>
    <row r="509" spans="1:5">
      <c r="A509" s="145" t="str">
        <f t="shared" si="7"/>
        <v>Are temperatures recorded each day of use?</v>
      </c>
      <c r="B509" s="142" t="s">
        <v>732</v>
      </c>
      <c r="C509" s="603" t="s">
        <v>5818</v>
      </c>
      <c r="D509" s="117" t="s">
        <v>2704</v>
      </c>
      <c r="E509" s="62" t="s">
        <v>3321</v>
      </c>
    </row>
    <row r="510" spans="1:5" ht="25.5">
      <c r="A510" s="145" t="str">
        <f t="shared" si="7"/>
        <v>Is the acceptable temperature range (the minimum and maximum) clearly defined on the record sheet?</v>
      </c>
      <c r="B510" s="117" t="s">
        <v>2427</v>
      </c>
      <c r="C510" s="603" t="s">
        <v>5819</v>
      </c>
      <c r="D510" s="117" t="s">
        <v>2705</v>
      </c>
      <c r="E510" s="133" t="s">
        <v>3322</v>
      </c>
    </row>
    <row r="511" spans="1:5">
      <c r="A511" s="145" t="str">
        <f t="shared" si="7"/>
        <v>Freezers, -60°C</v>
      </c>
      <c r="B511" s="116" t="s">
        <v>2226</v>
      </c>
      <c r="C511" s="603" t="s">
        <v>5821</v>
      </c>
      <c r="D511" s="116" t="s">
        <v>2707</v>
      </c>
      <c r="E511" s="133" t="s">
        <v>3324</v>
      </c>
    </row>
    <row r="512" spans="1:5">
      <c r="A512" s="145" t="str">
        <f t="shared" si="7"/>
        <v>Are temperatures recorded each day of use?</v>
      </c>
      <c r="B512" s="116" t="s">
        <v>732</v>
      </c>
      <c r="C512" s="603" t="s">
        <v>5818</v>
      </c>
      <c r="D512" s="116" t="s">
        <v>2704</v>
      </c>
      <c r="E512" s="133" t="s">
        <v>3321</v>
      </c>
    </row>
    <row r="513" spans="1:5" ht="25.5">
      <c r="A513" s="145" t="str">
        <f t="shared" si="7"/>
        <v>Is the acceptable temperature range (the minimum and maximum) clearly defined on the record sheet?</v>
      </c>
      <c r="B513" s="116" t="s">
        <v>2427</v>
      </c>
      <c r="C513" s="603" t="s">
        <v>5819</v>
      </c>
      <c r="D513" s="116" t="s">
        <v>2705</v>
      </c>
      <c r="E513" s="133" t="s">
        <v>3322</v>
      </c>
    </row>
    <row r="514" spans="1:5">
      <c r="A514" s="145" t="str">
        <f t="shared" si="7"/>
        <v>Freezers, -80°C</v>
      </c>
      <c r="B514" s="116" t="s">
        <v>2227</v>
      </c>
      <c r="C514" s="603" t="s">
        <v>5822</v>
      </c>
      <c r="D514" s="116" t="s">
        <v>2708</v>
      </c>
      <c r="E514" s="133" t="s">
        <v>3325</v>
      </c>
    </row>
    <row r="515" spans="1:5">
      <c r="A515" s="145" t="str">
        <f t="shared" si="7"/>
        <v>Are temperatures recorded each day of use?</v>
      </c>
      <c r="B515" s="116" t="s">
        <v>732</v>
      </c>
      <c r="C515" s="603" t="s">
        <v>5818</v>
      </c>
      <c r="D515" s="116" t="s">
        <v>2704</v>
      </c>
      <c r="E515" s="133" t="s">
        <v>3321</v>
      </c>
    </row>
    <row r="516" spans="1:5" ht="25.5">
      <c r="A516" s="145" t="str">
        <f t="shared" ref="A516:A579" si="8">IF(langue=1,B516,IF(langue=2,D516,E516))</f>
        <v>Is the acceptable temperature range (the minimum and maximum) clearly defined on the record sheet?</v>
      </c>
      <c r="B516" s="142" t="s">
        <v>2427</v>
      </c>
      <c r="C516" s="603" t="s">
        <v>5819</v>
      </c>
      <c r="D516" s="117" t="s">
        <v>2705</v>
      </c>
      <c r="E516" s="62" t="s">
        <v>3322</v>
      </c>
    </row>
    <row r="517" spans="1:5">
      <c r="A517" s="145" t="str">
        <f t="shared" si="8"/>
        <v>Refrigerators</v>
      </c>
      <c r="B517" s="117" t="s">
        <v>2228</v>
      </c>
      <c r="C517" s="603" t="s">
        <v>5823</v>
      </c>
      <c r="D517" s="117" t="s">
        <v>2709</v>
      </c>
      <c r="E517" s="133" t="s">
        <v>4248</v>
      </c>
    </row>
    <row r="518" spans="1:5">
      <c r="A518" s="145" t="str">
        <f t="shared" si="8"/>
        <v>Are temperatures recorded each day of use?</v>
      </c>
      <c r="B518" s="116" t="s">
        <v>732</v>
      </c>
      <c r="C518" s="603" t="s">
        <v>5818</v>
      </c>
      <c r="D518" s="116" t="s">
        <v>2704</v>
      </c>
      <c r="E518" s="133" t="s">
        <v>3321</v>
      </c>
    </row>
    <row r="519" spans="1:5" ht="25.5">
      <c r="A519" s="145" t="str">
        <f t="shared" si="8"/>
        <v>Is the acceptable temperature range (the minimum and maximum) clearly defined on the record sheet?</v>
      </c>
      <c r="B519" s="116" t="s">
        <v>2427</v>
      </c>
      <c r="C519" s="603" t="s">
        <v>5819</v>
      </c>
      <c r="D519" s="116" t="s">
        <v>2705</v>
      </c>
      <c r="E519" s="133" t="s">
        <v>3322</v>
      </c>
    </row>
    <row r="520" spans="1:5">
      <c r="A520" s="145" t="str">
        <f t="shared" si="8"/>
        <v>Incubators, ambient atmosphere</v>
      </c>
      <c r="B520" s="116" t="s">
        <v>2229</v>
      </c>
      <c r="C520" s="603" t="s">
        <v>6498</v>
      </c>
      <c r="D520" s="116" t="s">
        <v>2710</v>
      </c>
      <c r="E520" s="62" t="s">
        <v>4249</v>
      </c>
    </row>
    <row r="521" spans="1:5">
      <c r="A521" s="145" t="str">
        <f t="shared" si="8"/>
        <v>Are temperatures recorded each day of use?</v>
      </c>
      <c r="B521" s="116" t="s">
        <v>732</v>
      </c>
      <c r="C521" s="603" t="s">
        <v>5818</v>
      </c>
      <c r="D521" s="116" t="s">
        <v>2704</v>
      </c>
      <c r="E521" s="133" t="s">
        <v>3321</v>
      </c>
    </row>
    <row r="522" spans="1:5" ht="25.5">
      <c r="A522" s="145" t="str">
        <f t="shared" si="8"/>
        <v>Is the acceptable temperature range (the minimum and maximum) clearly defined on the record sheet?</v>
      </c>
      <c r="B522" s="116" t="s">
        <v>2427</v>
      </c>
      <c r="C522" s="603" t="s">
        <v>5819</v>
      </c>
      <c r="D522" s="116" t="s">
        <v>2705</v>
      </c>
      <c r="E522" s="133" t="s">
        <v>3322</v>
      </c>
    </row>
    <row r="523" spans="1:5">
      <c r="A523" s="145" t="str">
        <f t="shared" si="8"/>
        <v>Incubators, CO2</v>
      </c>
      <c r="B523" s="116" t="s">
        <v>2677</v>
      </c>
      <c r="C523" s="603" t="s">
        <v>7267</v>
      </c>
      <c r="D523" s="116" t="s">
        <v>2711</v>
      </c>
      <c r="E523" s="133" t="s">
        <v>4121</v>
      </c>
    </row>
    <row r="524" spans="1:5">
      <c r="A524" s="145" t="str">
        <f t="shared" si="8"/>
        <v>Are temperatures recorded each day of use?</v>
      </c>
      <c r="B524" s="116" t="s">
        <v>732</v>
      </c>
      <c r="C524" s="603" t="s">
        <v>5818</v>
      </c>
      <c r="D524" s="116" t="s">
        <v>2704</v>
      </c>
      <c r="E524" s="133" t="s">
        <v>3321</v>
      </c>
    </row>
    <row r="525" spans="1:5" ht="25.5">
      <c r="A525" s="145" t="str">
        <f t="shared" si="8"/>
        <v>Is the acceptable temperature range (the minimum and maximum) clearly defined on the record sheet?</v>
      </c>
      <c r="B525" s="116" t="s">
        <v>2427</v>
      </c>
      <c r="C525" s="603" t="s">
        <v>5819</v>
      </c>
      <c r="D525" s="116" t="s">
        <v>2705</v>
      </c>
      <c r="E525" s="133" t="s">
        <v>3322</v>
      </c>
    </row>
    <row r="526" spans="1:5" ht="25.5">
      <c r="A526" s="145" t="str">
        <f t="shared" si="8"/>
        <v>Are CO2 incubators checked for adequate CO2 levels and documented daily (or each day of use if not used daily)?</v>
      </c>
      <c r="B526" s="116" t="s">
        <v>2678</v>
      </c>
      <c r="C526" s="603" t="s">
        <v>7362</v>
      </c>
      <c r="D526" s="116" t="s">
        <v>2712</v>
      </c>
      <c r="E526" s="133" t="s">
        <v>4250</v>
      </c>
    </row>
    <row r="527" spans="1:5">
      <c r="A527" s="145" t="str">
        <f t="shared" si="8"/>
        <v>Water baths</v>
      </c>
      <c r="B527" s="116" t="s">
        <v>2230</v>
      </c>
      <c r="C527" s="603" t="s">
        <v>6497</v>
      </c>
      <c r="D527" s="116" t="s">
        <v>2713</v>
      </c>
      <c r="E527" s="133" t="s">
        <v>3326</v>
      </c>
    </row>
    <row r="528" spans="1:5">
      <c r="A528" s="145" t="str">
        <f t="shared" si="8"/>
        <v>Are temperatures recorded each day of use?</v>
      </c>
      <c r="B528" s="116" t="s">
        <v>732</v>
      </c>
      <c r="C528" s="603" t="s">
        <v>5818</v>
      </c>
      <c r="D528" s="116" t="s">
        <v>2704</v>
      </c>
      <c r="E528" s="133" t="s">
        <v>3321</v>
      </c>
    </row>
    <row r="529" spans="1:5" ht="25.5">
      <c r="A529" s="145" t="str">
        <f t="shared" si="8"/>
        <v>Is the acceptable temperature range (the minimum and maximum) clearly defined on the record sheet?</v>
      </c>
      <c r="B529" s="142" t="s">
        <v>2427</v>
      </c>
      <c r="C529" s="603" t="s">
        <v>5819</v>
      </c>
      <c r="D529" s="117" t="s">
        <v>2705</v>
      </c>
      <c r="E529" s="62" t="s">
        <v>3322</v>
      </c>
    </row>
    <row r="530" spans="1:5" ht="25.5">
      <c r="A530" s="145" t="str">
        <f t="shared" si="8"/>
        <v>Standard: Acceptable ranges should be defined for all temperature dependent equipment</v>
      </c>
      <c r="B530" s="117" t="s">
        <v>651</v>
      </c>
      <c r="C530" s="603" t="s">
        <v>5825</v>
      </c>
      <c r="D530" s="117" t="s">
        <v>2714</v>
      </c>
      <c r="E530" s="133" t="s">
        <v>4251</v>
      </c>
    </row>
    <row r="531" spans="1:5" ht="25.5">
      <c r="A531" s="145" t="str">
        <f t="shared" si="8"/>
        <v>Is there documentation of corrective action taken in response to out of range temperatures?</v>
      </c>
      <c r="B531" s="116" t="s">
        <v>733</v>
      </c>
      <c r="C531" s="602" t="s">
        <v>5826</v>
      </c>
      <c r="D531" s="116" t="s">
        <v>2715</v>
      </c>
      <c r="E531" s="133" t="s">
        <v>4252</v>
      </c>
    </row>
    <row r="532" spans="1:5">
      <c r="A532" s="145" t="str">
        <f t="shared" si="8"/>
        <v>1: Yes - 2: No action is documented - 3: Temperatures are not recorded </v>
      </c>
      <c r="B532" s="116" t="s">
        <v>299</v>
      </c>
      <c r="C532" s="603" t="s">
        <v>5827</v>
      </c>
      <c r="D532" s="116" t="s">
        <v>2716</v>
      </c>
      <c r="E532" s="133" t="s">
        <v>3327</v>
      </c>
    </row>
    <row r="533" spans="1:5" ht="25.5">
      <c r="A533" s="145" t="str">
        <f t="shared" si="8"/>
        <v>Standard: Procedures should be available with instruction as to what action(s) should be taken when temperatures are out of range</v>
      </c>
      <c r="B533" s="116" t="s">
        <v>652</v>
      </c>
      <c r="C533" s="603" t="s">
        <v>5828</v>
      </c>
      <c r="D533" s="116" t="s">
        <v>2717</v>
      </c>
      <c r="E533" s="133" t="s">
        <v>3328</v>
      </c>
    </row>
    <row r="534" spans="1:5">
      <c r="A534" s="145" t="str">
        <f t="shared" si="8"/>
        <v>AUTOCLAVE MANAGEMENT</v>
      </c>
      <c r="B534" s="116" t="s">
        <v>661</v>
      </c>
      <c r="C534" s="602" t="s">
        <v>6501</v>
      </c>
      <c r="D534" s="116" t="s">
        <v>5104</v>
      </c>
      <c r="E534" s="133" t="s">
        <v>3217</v>
      </c>
    </row>
    <row r="535" spans="1:5" ht="25.5">
      <c r="A535" s="145" t="str">
        <f t="shared" si="8"/>
        <v>Do records demonstrate that the following mechanical indicators are recorded each time the autoclave is run? (Review logs to confirm)</v>
      </c>
      <c r="B535" s="142" t="s">
        <v>694</v>
      </c>
      <c r="C535" s="603" t="s">
        <v>5829</v>
      </c>
      <c r="D535" s="117" t="s">
        <v>2718</v>
      </c>
      <c r="E535" s="62" t="s">
        <v>4253</v>
      </c>
    </row>
    <row r="536" spans="1:5">
      <c r="A536" s="145" t="str">
        <f t="shared" si="8"/>
        <v>Temperature</v>
      </c>
      <c r="B536" s="117" t="s">
        <v>691</v>
      </c>
      <c r="C536" s="603" t="s">
        <v>5830</v>
      </c>
      <c r="D536" s="117" t="s">
        <v>2719</v>
      </c>
      <c r="E536" s="133" t="s">
        <v>3329</v>
      </c>
    </row>
    <row r="537" spans="1:5">
      <c r="A537" s="145" t="str">
        <f t="shared" si="8"/>
        <v>Pressure</v>
      </c>
      <c r="B537" s="116" t="s">
        <v>692</v>
      </c>
      <c r="C537" s="603" t="s">
        <v>6502</v>
      </c>
      <c r="D537" s="116" t="s">
        <v>2720</v>
      </c>
      <c r="E537" s="133" t="s">
        <v>3330</v>
      </c>
    </row>
    <row r="538" spans="1:5">
      <c r="A538" s="145" t="str">
        <f t="shared" si="8"/>
        <v>Cycle Time</v>
      </c>
      <c r="B538" s="116" t="s">
        <v>693</v>
      </c>
      <c r="C538" s="603" t="s">
        <v>5831</v>
      </c>
      <c r="D538" s="116" t="s">
        <v>2721</v>
      </c>
      <c r="E538" s="133" t="s">
        <v>3331</v>
      </c>
    </row>
    <row r="539" spans="1:5" ht="25.5">
      <c r="A539" s="145" t="str">
        <f t="shared" si="8"/>
        <v>Do records demonstrate that chemical indicators (e.g., heat sensitive tape) are used each time the autoclave is run? (Review logs to confirm)</v>
      </c>
      <c r="B539" s="116" t="s">
        <v>114</v>
      </c>
      <c r="C539" s="603" t="s">
        <v>6503</v>
      </c>
      <c r="D539" s="116" t="s">
        <v>2722</v>
      </c>
      <c r="E539" s="133" t="s">
        <v>4254</v>
      </c>
    </row>
    <row r="540" spans="1:5" ht="38.25">
      <c r="A540" s="145" t="str">
        <f t="shared" si="8"/>
        <v>Do records demonstrate that biological indicators (e.g., Attest or other spore system) are used to confirm the autoclave is achieving sterilization? (Review logs to confirm). 1- Weekly, 2- Monthly, 3- Less than monthly, 4- No records</v>
      </c>
      <c r="B540" s="116" t="s">
        <v>2251</v>
      </c>
      <c r="C540" s="603" t="s">
        <v>7363</v>
      </c>
      <c r="D540" s="116" t="s">
        <v>5105</v>
      </c>
      <c r="E540" s="133" t="s">
        <v>4255</v>
      </c>
    </row>
    <row r="541" spans="1:5" ht="25.5">
      <c r="A541" s="145" t="str">
        <f t="shared" si="8"/>
        <v>Is the same autoclave used for both media preparation and waste sterilization?</v>
      </c>
      <c r="B541" s="116" t="s">
        <v>1855</v>
      </c>
      <c r="C541" s="603" t="s">
        <v>5833</v>
      </c>
      <c r="D541" s="116" t="s">
        <v>2723</v>
      </c>
      <c r="E541" s="133" t="s">
        <v>3332</v>
      </c>
    </row>
    <row r="542" spans="1:5">
      <c r="A542" s="145" t="str">
        <f t="shared" si="8"/>
        <v>INSTRUMENT AVAILABILITY AND MAINTENANCE</v>
      </c>
      <c r="B542" s="117" t="s">
        <v>2231</v>
      </c>
      <c r="C542" s="602" t="s">
        <v>7364</v>
      </c>
      <c r="D542" s="117" t="s">
        <v>2724</v>
      </c>
      <c r="E542" s="133" t="s">
        <v>3333</v>
      </c>
    </row>
    <row r="543" spans="1:5">
      <c r="A543" s="145" t="str">
        <f t="shared" si="8"/>
        <v>Enter number of pieces in column D (#)</v>
      </c>
      <c r="B543" s="116" t="s">
        <v>695</v>
      </c>
      <c r="C543" s="602" t="s">
        <v>5834</v>
      </c>
      <c r="D543" s="116" t="s">
        <v>5106</v>
      </c>
      <c r="E543" s="133" t="s">
        <v>4256</v>
      </c>
    </row>
    <row r="544" spans="1:5" ht="25.5">
      <c r="A544" s="145" t="str">
        <f t="shared" si="8"/>
        <v>Does the lab have an automated blood culture instrument? (indicate manufacturer and model in comments)</v>
      </c>
      <c r="B544" s="116" t="s">
        <v>1645</v>
      </c>
      <c r="C544" s="603" t="s">
        <v>5835</v>
      </c>
      <c r="D544" s="116" t="s">
        <v>2725</v>
      </c>
      <c r="E544" s="133" t="s">
        <v>4257</v>
      </c>
    </row>
    <row r="545" spans="1:5">
      <c r="A545" s="145" t="str">
        <f t="shared" si="8"/>
        <v>Is the instrument functional today?</v>
      </c>
      <c r="B545" s="116" t="s">
        <v>702</v>
      </c>
      <c r="C545" s="603" t="s">
        <v>6505</v>
      </c>
      <c r="D545" s="116" t="s">
        <v>2726</v>
      </c>
      <c r="E545" s="133" t="s">
        <v>4258</v>
      </c>
    </row>
    <row r="546" spans="1:5">
      <c r="A546" s="145" t="str">
        <f t="shared" si="8"/>
        <v>Is a user manual present?</v>
      </c>
      <c r="B546" s="116" t="s">
        <v>696</v>
      </c>
      <c r="C546" s="603" t="s">
        <v>5836</v>
      </c>
      <c r="D546" s="116" t="s">
        <v>2727</v>
      </c>
      <c r="E546" s="133" t="s">
        <v>3334</v>
      </c>
    </row>
    <row r="547" spans="1:5">
      <c r="A547" s="145" t="str">
        <f t="shared" si="8"/>
        <v>Are routine (user) maintenance records present?</v>
      </c>
      <c r="B547" s="116" t="s">
        <v>697</v>
      </c>
      <c r="C547" s="603" t="s">
        <v>5837</v>
      </c>
      <c r="D547" s="116" t="s">
        <v>2728</v>
      </c>
      <c r="E547" s="133" t="s">
        <v>4259</v>
      </c>
    </row>
    <row r="548" spans="1:5">
      <c r="A548" s="145" t="str">
        <f t="shared" si="8"/>
        <v>Are preventive (vendor) maintenance records present?</v>
      </c>
      <c r="B548" s="142" t="s">
        <v>698</v>
      </c>
      <c r="C548" s="603" t="s">
        <v>7365</v>
      </c>
      <c r="D548" s="117" t="s">
        <v>2729</v>
      </c>
      <c r="E548" s="62" t="s">
        <v>4260</v>
      </c>
    </row>
    <row r="549" spans="1:5">
      <c r="A549" s="145" t="str">
        <f t="shared" si="8"/>
        <v>Is a service contract in place?</v>
      </c>
      <c r="B549" s="117" t="s">
        <v>699</v>
      </c>
      <c r="C549" s="603" t="s">
        <v>5838</v>
      </c>
      <c r="D549" s="117" t="s">
        <v>2730</v>
      </c>
      <c r="E549" s="133" t="s">
        <v>3335</v>
      </c>
    </row>
    <row r="550" spans="1:5">
      <c r="A550" s="145" t="str">
        <f t="shared" si="8"/>
        <v>Is the software up to date?</v>
      </c>
      <c r="B550" s="116" t="s">
        <v>701</v>
      </c>
      <c r="C550" s="603" t="s">
        <v>5839</v>
      </c>
      <c r="D550" s="116" t="s">
        <v>2731</v>
      </c>
      <c r="E550" s="133" t="s">
        <v>4261</v>
      </c>
    </row>
    <row r="551" spans="1:5" ht="25.5">
      <c r="A551" s="145" t="str">
        <f t="shared" si="8"/>
        <v>Does the lab have an automated instrument for bacterial ID and AST? (e.g., Vitek, Microscan, Phoenix)</v>
      </c>
      <c r="B551" s="116" t="s">
        <v>700</v>
      </c>
      <c r="C551" s="603" t="s">
        <v>7366</v>
      </c>
      <c r="D551" s="116" t="s">
        <v>2732</v>
      </c>
      <c r="E551" s="133" t="s">
        <v>4262</v>
      </c>
    </row>
    <row r="552" spans="1:5">
      <c r="A552" s="145" t="str">
        <f t="shared" si="8"/>
        <v>Is the instrument functional today?</v>
      </c>
      <c r="B552" s="116" t="s">
        <v>702</v>
      </c>
      <c r="C552" s="603" t="s">
        <v>7367</v>
      </c>
      <c r="D552" s="116" t="s">
        <v>2726</v>
      </c>
      <c r="E552" s="133" t="s">
        <v>4258</v>
      </c>
    </row>
    <row r="553" spans="1:5">
      <c r="A553" s="145" t="str">
        <f t="shared" si="8"/>
        <v>Is a user manual present?</v>
      </c>
      <c r="B553" s="116" t="s">
        <v>696</v>
      </c>
      <c r="C553" s="603" t="s">
        <v>5836</v>
      </c>
      <c r="D553" s="116" t="s">
        <v>2727</v>
      </c>
      <c r="E553" s="133" t="s">
        <v>3334</v>
      </c>
    </row>
    <row r="554" spans="1:5">
      <c r="A554" s="145" t="str">
        <f t="shared" si="8"/>
        <v>Are routine (user) maintenance records present?</v>
      </c>
      <c r="B554" s="116" t="s">
        <v>697</v>
      </c>
      <c r="C554" s="603" t="s">
        <v>5837</v>
      </c>
      <c r="D554" s="116" t="s">
        <v>2728</v>
      </c>
      <c r="E554" s="133" t="s">
        <v>4259</v>
      </c>
    </row>
    <row r="555" spans="1:5">
      <c r="A555" s="145" t="str">
        <f t="shared" si="8"/>
        <v>Are preventive (vendor) maintenance records present?</v>
      </c>
      <c r="B555" s="142" t="s">
        <v>698</v>
      </c>
      <c r="C555" s="603" t="s">
        <v>7365</v>
      </c>
      <c r="D555" s="117" t="s">
        <v>2729</v>
      </c>
      <c r="E555" s="62" t="s">
        <v>4260</v>
      </c>
    </row>
    <row r="556" spans="1:5">
      <c r="A556" s="145" t="str">
        <f t="shared" si="8"/>
        <v>Is a service contract in place?</v>
      </c>
      <c r="B556" s="117" t="s">
        <v>699</v>
      </c>
      <c r="C556" s="603" t="s">
        <v>5838</v>
      </c>
      <c r="D556" s="117" t="s">
        <v>2730</v>
      </c>
      <c r="E556" s="133" t="s">
        <v>3335</v>
      </c>
    </row>
    <row r="557" spans="1:5">
      <c r="A557" s="145" t="str">
        <f t="shared" si="8"/>
        <v>Is the software up to date?</v>
      </c>
      <c r="B557" s="116" t="s">
        <v>701</v>
      </c>
      <c r="C557" s="603" t="s">
        <v>5839</v>
      </c>
      <c r="D557" s="116" t="s">
        <v>2731</v>
      </c>
      <c r="E557" s="133" t="s">
        <v>4261</v>
      </c>
    </row>
    <row r="558" spans="1:5" ht="25.5">
      <c r="A558" s="145" t="str">
        <f t="shared" si="8"/>
        <v>Does the lab have an automated instrument for reading disk diffusion? (e.g. SIRSCAN, BIOMIC V3, ADAGIO, etc.)</v>
      </c>
      <c r="B558" s="116" t="s">
        <v>2246</v>
      </c>
      <c r="C558" s="603" t="s">
        <v>7368</v>
      </c>
      <c r="D558" s="116" t="s">
        <v>5107</v>
      </c>
      <c r="E558" s="134" t="s">
        <v>4263</v>
      </c>
    </row>
    <row r="559" spans="1:5">
      <c r="A559" s="145" t="str">
        <f t="shared" si="8"/>
        <v>Is the instrument functional today?</v>
      </c>
      <c r="B559" s="116" t="s">
        <v>702</v>
      </c>
      <c r="C559" s="603" t="s">
        <v>7367</v>
      </c>
      <c r="D559" s="116" t="s">
        <v>2726</v>
      </c>
      <c r="E559" s="133" t="s">
        <v>4258</v>
      </c>
    </row>
    <row r="560" spans="1:5">
      <c r="A560" s="145" t="str">
        <f t="shared" si="8"/>
        <v>Is a user manual present?</v>
      </c>
      <c r="B560" s="116" t="s">
        <v>696</v>
      </c>
      <c r="C560" s="603" t="s">
        <v>5836</v>
      </c>
      <c r="D560" s="116" t="s">
        <v>2727</v>
      </c>
      <c r="E560" s="133" t="s">
        <v>3334</v>
      </c>
    </row>
    <row r="561" spans="1:5">
      <c r="A561" s="145" t="str">
        <f t="shared" si="8"/>
        <v>Are routine (user) maintenance records present?</v>
      </c>
      <c r="B561" s="116" t="s">
        <v>697</v>
      </c>
      <c r="C561" s="603" t="s">
        <v>5837</v>
      </c>
      <c r="D561" s="116" t="s">
        <v>2728</v>
      </c>
      <c r="E561" s="133" t="s">
        <v>4259</v>
      </c>
    </row>
    <row r="562" spans="1:5">
      <c r="A562" s="145" t="str">
        <f t="shared" si="8"/>
        <v>Are preventive (vendor) maintenance records present?</v>
      </c>
      <c r="B562" s="142" t="s">
        <v>698</v>
      </c>
      <c r="C562" s="603" t="s">
        <v>7365</v>
      </c>
      <c r="D562" s="117" t="s">
        <v>2729</v>
      </c>
      <c r="E562" s="62" t="s">
        <v>4260</v>
      </c>
    </row>
    <row r="563" spans="1:5">
      <c r="A563" s="145" t="str">
        <f t="shared" si="8"/>
        <v>Is a service contract in place?</v>
      </c>
      <c r="B563" s="117" t="s">
        <v>699</v>
      </c>
      <c r="C563" s="603" t="s">
        <v>5838</v>
      </c>
      <c r="D563" s="117" t="s">
        <v>2730</v>
      </c>
      <c r="E563" s="133" t="s">
        <v>3335</v>
      </c>
    </row>
    <row r="564" spans="1:5">
      <c r="A564" s="145" t="str">
        <f t="shared" si="8"/>
        <v>Is the software up to date?</v>
      </c>
      <c r="B564" s="116" t="s">
        <v>701</v>
      </c>
      <c r="C564" s="603" t="s">
        <v>5839</v>
      </c>
      <c r="D564" s="116" t="s">
        <v>2731</v>
      </c>
      <c r="E564" s="133" t="s">
        <v>3336</v>
      </c>
    </row>
    <row r="565" spans="1:5" ht="25.5">
      <c r="A565" s="145" t="str">
        <f t="shared" si="8"/>
        <v>Does the lab have a MALDI instrument for organism ID? (e.g., Bruker, Biomerieux)</v>
      </c>
      <c r="B565" s="116" t="s">
        <v>2233</v>
      </c>
      <c r="C565" s="603" t="s">
        <v>7369</v>
      </c>
      <c r="D565" s="116" t="s">
        <v>2733</v>
      </c>
      <c r="E565" s="133" t="s">
        <v>4264</v>
      </c>
    </row>
    <row r="566" spans="1:5">
      <c r="A566" s="145" t="str">
        <f t="shared" si="8"/>
        <v>Is the instrument functional today?</v>
      </c>
      <c r="B566" s="116" t="s">
        <v>702</v>
      </c>
      <c r="C566" s="603" t="s">
        <v>7367</v>
      </c>
      <c r="D566" s="116" t="s">
        <v>2726</v>
      </c>
      <c r="E566" s="133" t="s">
        <v>4258</v>
      </c>
    </row>
    <row r="567" spans="1:5">
      <c r="A567" s="145" t="str">
        <f t="shared" si="8"/>
        <v>Is a user manual present?</v>
      </c>
      <c r="B567" s="116" t="s">
        <v>696</v>
      </c>
      <c r="C567" s="603" t="s">
        <v>5836</v>
      </c>
      <c r="D567" s="116" t="s">
        <v>2727</v>
      </c>
      <c r="E567" s="133" t="s">
        <v>3334</v>
      </c>
    </row>
    <row r="568" spans="1:5">
      <c r="A568" s="145" t="str">
        <f t="shared" si="8"/>
        <v>Are routine (user) maintenance records present?</v>
      </c>
      <c r="B568" s="116" t="s">
        <v>697</v>
      </c>
      <c r="C568" s="603" t="s">
        <v>5837</v>
      </c>
      <c r="D568" s="116" t="s">
        <v>2728</v>
      </c>
      <c r="E568" s="133" t="s">
        <v>4259</v>
      </c>
    </row>
    <row r="569" spans="1:5">
      <c r="A569" s="145" t="str">
        <f t="shared" si="8"/>
        <v>Are preventive (vendor) maintenance records present?</v>
      </c>
      <c r="B569" s="142" t="s">
        <v>698</v>
      </c>
      <c r="C569" s="603" t="s">
        <v>7365</v>
      </c>
      <c r="D569" s="117" t="s">
        <v>2729</v>
      </c>
      <c r="E569" s="62" t="s">
        <v>4260</v>
      </c>
    </row>
    <row r="570" spans="1:5">
      <c r="A570" s="145" t="str">
        <f t="shared" si="8"/>
        <v>Is a service contract in place?</v>
      </c>
      <c r="B570" s="117" t="s">
        <v>699</v>
      </c>
      <c r="C570" s="603" t="s">
        <v>5838</v>
      </c>
      <c r="D570" s="117" t="s">
        <v>2730</v>
      </c>
      <c r="E570" s="133" t="s">
        <v>3335</v>
      </c>
    </row>
    <row r="571" spans="1:5">
      <c r="A571" s="145" t="str">
        <f t="shared" si="8"/>
        <v>Is the software up to date?</v>
      </c>
      <c r="B571" s="116" t="s">
        <v>701</v>
      </c>
      <c r="C571" s="603" t="s">
        <v>5839</v>
      </c>
      <c r="D571" s="116" t="s">
        <v>2731</v>
      </c>
      <c r="E571" s="133" t="s">
        <v>4261</v>
      </c>
    </row>
    <row r="572" spans="1:5" ht="25.5">
      <c r="A572" s="145" t="str">
        <f t="shared" si="8"/>
        <v>Does the lab have a PCR instrument used for detecting antibiotic resistance genes? (e.g., GeneXpert)</v>
      </c>
      <c r="B572" s="116" t="s">
        <v>2679</v>
      </c>
      <c r="C572" s="603" t="s">
        <v>7370</v>
      </c>
      <c r="D572" s="116" t="s">
        <v>2734</v>
      </c>
      <c r="E572" s="133" t="s">
        <v>4265</v>
      </c>
    </row>
    <row r="573" spans="1:5">
      <c r="A573" s="145" t="str">
        <f t="shared" si="8"/>
        <v>Is the instrument functional today?</v>
      </c>
      <c r="B573" s="116" t="s">
        <v>702</v>
      </c>
      <c r="C573" s="603" t="s">
        <v>7367</v>
      </c>
      <c r="D573" s="116" t="s">
        <v>2726</v>
      </c>
      <c r="E573" s="133" t="s">
        <v>4258</v>
      </c>
    </row>
    <row r="574" spans="1:5">
      <c r="A574" s="145" t="str">
        <f t="shared" si="8"/>
        <v>Is a user manual present?</v>
      </c>
      <c r="B574" s="116" t="s">
        <v>696</v>
      </c>
      <c r="C574" s="603" t="s">
        <v>5836</v>
      </c>
      <c r="D574" s="116" t="s">
        <v>2727</v>
      </c>
      <c r="E574" s="133" t="s">
        <v>3334</v>
      </c>
    </row>
    <row r="575" spans="1:5">
      <c r="A575" s="145" t="str">
        <f t="shared" si="8"/>
        <v>Are routine (user) maintenance records present?</v>
      </c>
      <c r="B575" s="116" t="s">
        <v>697</v>
      </c>
      <c r="C575" s="603" t="s">
        <v>5837</v>
      </c>
      <c r="D575" s="116" t="s">
        <v>2728</v>
      </c>
      <c r="E575" s="133" t="s">
        <v>4259</v>
      </c>
    </row>
    <row r="576" spans="1:5">
      <c r="A576" s="145" t="str">
        <f t="shared" si="8"/>
        <v>Are preventive (vendor) maintenance records present?</v>
      </c>
      <c r="B576" s="142" t="s">
        <v>698</v>
      </c>
      <c r="C576" s="603" t="s">
        <v>7365</v>
      </c>
      <c r="D576" s="117" t="s">
        <v>2729</v>
      </c>
      <c r="E576" s="62" t="s">
        <v>4260</v>
      </c>
    </row>
    <row r="577" spans="1:5">
      <c r="A577" s="145" t="str">
        <f t="shared" si="8"/>
        <v>Is a service contract in place?</v>
      </c>
      <c r="B577" s="117" t="s">
        <v>699</v>
      </c>
      <c r="C577" s="603" t="s">
        <v>5838</v>
      </c>
      <c r="D577" s="117" t="s">
        <v>2730</v>
      </c>
      <c r="E577" s="133" t="s">
        <v>3335</v>
      </c>
    </row>
    <row r="578" spans="1:5">
      <c r="A578" s="145" t="str">
        <f t="shared" si="8"/>
        <v>Is the software up to date?</v>
      </c>
      <c r="B578" s="116" t="s">
        <v>701</v>
      </c>
      <c r="C578" s="603" t="s">
        <v>5839</v>
      </c>
      <c r="D578" s="116" t="s">
        <v>2731</v>
      </c>
      <c r="E578" s="133" t="s">
        <v>4261</v>
      </c>
    </row>
    <row r="579" spans="1:5" ht="25.5">
      <c r="A579" s="145" t="str">
        <f t="shared" si="8"/>
        <v>In the last 6 months, has prolonged instrument failure disrupted the ability to provide routine bacteriology services?</v>
      </c>
      <c r="B579" s="116" t="s">
        <v>2474</v>
      </c>
      <c r="C579" s="603" t="s">
        <v>7371</v>
      </c>
      <c r="D579" s="116" t="s">
        <v>2735</v>
      </c>
      <c r="E579" s="133" t="s">
        <v>4266</v>
      </c>
    </row>
    <row r="580" spans="1:5" ht="25.5">
      <c r="A580" s="145" t="str">
        <f t="shared" ref="A580:A643" si="9">IF(langue=1,B580,IF(langue=2,D580,E580))</f>
        <v>In the event of prolonged instrument failure, is a contingency plan in place to provide uninterrupted bacteriology services?</v>
      </c>
      <c r="B580" s="116" t="s">
        <v>703</v>
      </c>
      <c r="C580" s="603" t="s">
        <v>7372</v>
      </c>
      <c r="D580" s="116" t="s">
        <v>5108</v>
      </c>
      <c r="E580" s="133" t="s">
        <v>4267</v>
      </c>
    </row>
    <row r="581" spans="1:5">
      <c r="A581" s="145" t="str">
        <f t="shared" si="9"/>
        <v>INVENTORY &amp; STOCK OUTS</v>
      </c>
      <c r="B581" s="116" t="s">
        <v>2142</v>
      </c>
      <c r="C581" s="602" t="s">
        <v>6513</v>
      </c>
      <c r="D581" s="116" t="s">
        <v>4958</v>
      </c>
      <c r="E581" s="62" t="s">
        <v>4268</v>
      </c>
    </row>
    <row r="582" spans="1:5">
      <c r="A582" s="145" t="str">
        <f t="shared" si="9"/>
        <v>Does the lab have an inventory control system in place?</v>
      </c>
      <c r="B582" s="142" t="s">
        <v>27</v>
      </c>
      <c r="C582" s="602" t="s">
        <v>5841</v>
      </c>
      <c r="D582" s="117" t="s">
        <v>2736</v>
      </c>
      <c r="E582" s="62" t="s">
        <v>4269</v>
      </c>
    </row>
    <row r="583" spans="1:5" ht="25.5">
      <c r="A583" s="145" t="str">
        <f t="shared" si="9"/>
        <v>In the last 6 months, has the lab/hospital experienced stock outs of specimen collection materials? (For example, blood culture bottles, sterile cups, sterile swabs)</v>
      </c>
      <c r="B583" s="117" t="s">
        <v>2680</v>
      </c>
      <c r="C583" s="602" t="s">
        <v>7373</v>
      </c>
      <c r="D583" s="141" t="s">
        <v>5109</v>
      </c>
      <c r="E583" s="133" t="s">
        <v>4270</v>
      </c>
    </row>
    <row r="584" spans="1:5" ht="38.25">
      <c r="A584" s="145" t="str">
        <f t="shared" si="9"/>
        <v>In the last 6 months, has the lab experienced stock outs of consumables? (For example, petri dishes, tubes, sterile saline, pipettes, pipette tips, plastic inoculating loops, gloves, paper, gauze, disinfectant)</v>
      </c>
      <c r="B584" s="116" t="s">
        <v>2681</v>
      </c>
      <c r="C584" s="602" t="s">
        <v>7374</v>
      </c>
      <c r="D584" s="116" t="s">
        <v>5110</v>
      </c>
      <c r="E584" s="133" t="s">
        <v>4271</v>
      </c>
    </row>
    <row r="585" spans="1:5" ht="25.5">
      <c r="A585" s="145" t="str">
        <f t="shared" si="9"/>
        <v>In the last 6 months, has the lab experienced stock outs of media? (For example, powdered media, sheep blood, other additives, tubed media)</v>
      </c>
      <c r="B585" s="116" t="s">
        <v>2682</v>
      </c>
      <c r="C585" s="602" t="s">
        <v>7375</v>
      </c>
      <c r="D585" s="116" t="s">
        <v>5111</v>
      </c>
      <c r="E585" s="133" t="s">
        <v>4272</v>
      </c>
    </row>
    <row r="586" spans="1:5" ht="25.5">
      <c r="A586" s="145" t="str">
        <f t="shared" si="9"/>
        <v>In the last 6 months, has the lab experienced stock outs of conventional reagents? (For example, oxidase reagent, indole reagent, catalase reagent, coagulase reagent, etc.)</v>
      </c>
      <c r="B586" s="116" t="s">
        <v>2683</v>
      </c>
      <c r="C586" s="602" t="s">
        <v>7376</v>
      </c>
      <c r="D586" s="140" t="s">
        <v>2737</v>
      </c>
      <c r="E586" s="133" t="s">
        <v>4273</v>
      </c>
    </row>
    <row r="587" spans="1:5" ht="25.5">
      <c r="A587" s="145" t="str">
        <f t="shared" si="9"/>
        <v>In the last 6 months, has the lab experienced stock outs of antibiotic disks or strips?</v>
      </c>
      <c r="B587" s="116" t="s">
        <v>2684</v>
      </c>
      <c r="C587" s="602" t="s">
        <v>5843</v>
      </c>
      <c r="D587" s="116" t="s">
        <v>2738</v>
      </c>
      <c r="E587" s="133" t="s">
        <v>4274</v>
      </c>
    </row>
    <row r="588" spans="1:5" ht="25.5">
      <c r="A588" s="145" t="str">
        <f t="shared" si="9"/>
        <v>In the last 6 months, has the lab experienced stock outs of ID or AST cards/trays for the automated instruments?</v>
      </c>
      <c r="B588" s="116" t="s">
        <v>2685</v>
      </c>
      <c r="C588" s="602" t="s">
        <v>7377</v>
      </c>
      <c r="D588" s="116" t="s">
        <v>5112</v>
      </c>
      <c r="E588" s="62" t="s">
        <v>4275</v>
      </c>
    </row>
    <row r="589" spans="1:5" ht="25.5">
      <c r="A589" s="145" t="str">
        <f t="shared" si="9"/>
        <v xml:space="preserve">In the last 6 months, has the lab experienced stock outs of control materials or reference strains? </v>
      </c>
      <c r="B589" s="142" t="s">
        <v>2686</v>
      </c>
      <c r="C589" s="602" t="s">
        <v>6515</v>
      </c>
      <c r="D589" s="117" t="s">
        <v>2739</v>
      </c>
      <c r="E589" s="62" t="s">
        <v>4276</v>
      </c>
    </row>
    <row r="590" spans="1:5">
      <c r="A590" s="145" t="str">
        <f t="shared" si="9"/>
        <v xml:space="preserve">In the last 6 months, has the lab experienced stock outs of other key materials? </v>
      </c>
      <c r="B590" s="117" t="s">
        <v>2687</v>
      </c>
      <c r="C590" s="602" t="s">
        <v>6519</v>
      </c>
      <c r="D590" s="117" t="s">
        <v>2740</v>
      </c>
      <c r="E590" s="133" t="s">
        <v>4277</v>
      </c>
    </row>
    <row r="591" spans="1:5" ht="25.5">
      <c r="A591" s="145" t="str">
        <f t="shared" si="9"/>
        <v>In the last 6 months, have any stock outs disrupted the lab's ability to provide routine bacteriology services?</v>
      </c>
      <c r="B591" s="116" t="s">
        <v>2143</v>
      </c>
      <c r="C591" s="602" t="s">
        <v>7378</v>
      </c>
      <c r="D591" s="116" t="s">
        <v>2741</v>
      </c>
      <c r="E591" s="133" t="s">
        <v>4278</v>
      </c>
    </row>
    <row r="592" spans="1:5" ht="25.5">
      <c r="A592" s="145" t="str">
        <f t="shared" si="9"/>
        <v>In the event of stock outs, is a contingency plan in place to provide uninterrupted bacteriology services?</v>
      </c>
      <c r="B592" s="116" t="s">
        <v>1646</v>
      </c>
      <c r="C592" s="603" t="s">
        <v>7379</v>
      </c>
      <c r="D592" s="116" t="s">
        <v>5113</v>
      </c>
      <c r="E592" s="133" t="s">
        <v>4279</v>
      </c>
    </row>
    <row r="593" spans="1:5" ht="38.25">
      <c r="A593" s="145" t="str">
        <f t="shared" si="9"/>
        <v>Standard: Testing services should not be subject to interruption due to stock outs. Laboratories should pursue all options for borrowing stock from another laboratory or referring samples to another testing facility while the stock out is being addressed.</v>
      </c>
      <c r="B593" s="116" t="s">
        <v>28</v>
      </c>
      <c r="C593" s="603" t="s">
        <v>7380</v>
      </c>
      <c r="D593" s="116" t="s">
        <v>5114</v>
      </c>
      <c r="E593" s="62" t="s">
        <v>4280</v>
      </c>
    </row>
    <row r="594" spans="1:5" ht="38.25">
      <c r="A594" s="145" t="str">
        <f t="shared" si="9"/>
        <v>Are all currently in use media, reagents and test kits within the manufacturer-assigned expiry dates? (Verify by random sampling)</v>
      </c>
      <c r="B594" s="116" t="s">
        <v>1606</v>
      </c>
      <c r="C594" s="603" t="s">
        <v>6522</v>
      </c>
      <c r="D594" s="116" t="s">
        <v>5115</v>
      </c>
      <c r="E594" s="133" t="s">
        <v>4281</v>
      </c>
    </row>
    <row r="595" spans="1:5" ht="38.25">
      <c r="A595" s="145" t="str">
        <f t="shared" si="9"/>
        <v>Standard: All reagent and test kits in use, as well as those in stock, should be within the manufacturer-assigned expiry dates. Expired stock should not be entered into use and should be documented before disposal.</v>
      </c>
      <c r="B595" s="116" t="s">
        <v>86</v>
      </c>
      <c r="C595" s="603" t="s">
        <v>5845</v>
      </c>
      <c r="D595" s="116" t="s">
        <v>5116</v>
      </c>
      <c r="E595" s="133" t="s">
        <v>4282</v>
      </c>
    </row>
    <row r="596" spans="1:5" ht="38.25">
      <c r="A596" s="145" t="str">
        <f t="shared" si="9"/>
        <v>Are all reconstituted reagents, such as coagulase plasma, within stability from the date of reconstitution? (Coagulase plasma expires 30 days after reconstitution when stored frozen).</v>
      </c>
      <c r="B596" s="116" t="s">
        <v>88</v>
      </c>
      <c r="C596" s="602" t="s">
        <v>5846</v>
      </c>
      <c r="D596" s="116" t="s">
        <v>2742</v>
      </c>
      <c r="E596" s="133" t="s">
        <v>4283</v>
      </c>
    </row>
    <row r="597" spans="1:5">
      <c r="A597" s="145" t="str">
        <f t="shared" si="9"/>
        <v>Functional equipment?</v>
      </c>
      <c r="B597" s="116" t="s">
        <v>1586</v>
      </c>
      <c r="C597" s="594" t="s">
        <v>7381</v>
      </c>
      <c r="D597" s="116" t="s">
        <v>2743</v>
      </c>
      <c r="E597" s="133" t="s">
        <v>4284</v>
      </c>
    </row>
    <row r="598" spans="1:5" ht="25.5">
      <c r="A598" s="145" t="str">
        <f t="shared" si="9"/>
        <v>Please comment "insufficient" if the amount of functional equipment present is insufficient for the laboratory's volume of testing.</v>
      </c>
      <c r="B598" s="116" t="s">
        <v>1587</v>
      </c>
      <c r="C598" s="594" t="s">
        <v>7382</v>
      </c>
      <c r="D598" s="116" t="s">
        <v>5117</v>
      </c>
      <c r="E598" s="133" t="s">
        <v>4285</v>
      </c>
    </row>
    <row r="599" spans="1:5">
      <c r="A599" s="145" t="str">
        <f t="shared" si="9"/>
        <v>Temperature recorded</v>
      </c>
      <c r="B599" s="116" t="s">
        <v>941</v>
      </c>
      <c r="C599" s="594" t="s">
        <v>7383</v>
      </c>
      <c r="D599" s="116" t="s">
        <v>2515</v>
      </c>
      <c r="E599" s="133" t="s">
        <v>3215</v>
      </c>
    </row>
    <row r="600" spans="1:5">
      <c r="A600" s="145" t="str">
        <f t="shared" si="9"/>
        <v>Ranges defined</v>
      </c>
      <c r="B600" s="116" t="s">
        <v>940</v>
      </c>
      <c r="C600" s="594" t="s">
        <v>7384</v>
      </c>
      <c r="D600" s="116" t="s">
        <v>4956</v>
      </c>
      <c r="E600" s="133" t="s">
        <v>3216</v>
      </c>
    </row>
    <row r="601" spans="1:5">
      <c r="A601" s="145" t="str">
        <f t="shared" si="9"/>
        <v>BRAND:</v>
      </c>
      <c r="B601" s="116" t="s">
        <v>2674</v>
      </c>
      <c r="C601" s="594" t="s">
        <v>7385</v>
      </c>
      <c r="D601" s="116" t="s">
        <v>2744</v>
      </c>
      <c r="E601" s="133" t="s">
        <v>3337</v>
      </c>
    </row>
    <row r="602" spans="1:5">
      <c r="A602" s="145" t="str">
        <f t="shared" si="9"/>
        <v>BRAND/ MODEL:</v>
      </c>
      <c r="B602" s="116" t="s">
        <v>2130</v>
      </c>
      <c r="C602" s="594" t="s">
        <v>7386</v>
      </c>
      <c r="D602" s="116" t="s">
        <v>2745</v>
      </c>
      <c r="E602" s="133" t="s">
        <v>4286</v>
      </c>
    </row>
    <row r="603" spans="1:5">
      <c r="A603" s="145" t="str">
        <f t="shared" si="9"/>
        <v>2 - LABORATORY INFORMATION SYSTEM (ELECTRONIC)</v>
      </c>
      <c r="B603" s="116" t="s">
        <v>1870</v>
      </c>
      <c r="C603" s="596" t="s">
        <v>6428</v>
      </c>
      <c r="D603" s="116" t="s">
        <v>2752</v>
      </c>
      <c r="E603" s="133" t="s">
        <v>4287</v>
      </c>
    </row>
    <row r="604" spans="1:5" ht="25.5">
      <c r="A604" s="145" t="str">
        <f t="shared" si="9"/>
        <v>If the lab does not use an electronic LIS, answer No to question 2.1, then skip to Data Management</v>
      </c>
      <c r="B604" s="116" t="s">
        <v>1959</v>
      </c>
      <c r="C604" s="596" t="s">
        <v>5847</v>
      </c>
      <c r="D604" s="116" t="s">
        <v>2753</v>
      </c>
      <c r="E604" s="133" t="s">
        <v>4288</v>
      </c>
    </row>
    <row r="605" spans="1:5" ht="38.25">
      <c r="A605" s="145" t="str">
        <f t="shared" si="9"/>
        <v>The scores for this section reflect the usability of the computer-based LIS and it's likely compatibility with AMR surveillance systems, not the quality of the laboratory</v>
      </c>
      <c r="B605" s="116" t="s">
        <v>2304</v>
      </c>
      <c r="C605" s="601" t="s">
        <v>5848</v>
      </c>
      <c r="D605" s="116" t="s">
        <v>5118</v>
      </c>
      <c r="E605" s="62" t="s">
        <v>4289</v>
      </c>
    </row>
    <row r="606" spans="1:5" ht="25.5">
      <c r="A606" s="145" t="str">
        <f t="shared" si="9"/>
        <v>When exporting data from an LIS for data analysis purposes, including AMR surveillance, it is important that each data field is discrete</v>
      </c>
      <c r="B606" s="116" t="s">
        <v>815</v>
      </c>
      <c r="C606" s="596" t="s">
        <v>5849</v>
      </c>
      <c r="D606" s="116" t="s">
        <v>5119</v>
      </c>
      <c r="E606" s="62" t="s">
        <v>4290</v>
      </c>
    </row>
    <row r="607" spans="1:5">
      <c r="A607" s="145" t="str">
        <f t="shared" si="9"/>
        <v>DEMOGRAPHIC DATA FIELDS</v>
      </c>
      <c r="B607" s="116" t="s">
        <v>796</v>
      </c>
      <c r="C607" s="596" t="s">
        <v>6526</v>
      </c>
      <c r="D607" s="116" t="s">
        <v>2518</v>
      </c>
      <c r="E607" s="133" t="s">
        <v>3220</v>
      </c>
    </row>
    <row r="608" spans="1:5" ht="25.5">
      <c r="A608" s="145" t="str">
        <f t="shared" si="9"/>
        <v>Does the laboratory use a computer-based Laboratory Information System (LIS)?</v>
      </c>
      <c r="B608" s="142" t="s">
        <v>1871</v>
      </c>
      <c r="C608" s="596" t="s">
        <v>5850</v>
      </c>
      <c r="D608" s="117" t="s">
        <v>5120</v>
      </c>
      <c r="E608" s="62" t="s">
        <v>4291</v>
      </c>
    </row>
    <row r="609" spans="1:5">
      <c r="A609" s="145" t="str">
        <f t="shared" si="9"/>
        <v>If yes, please record name in comments. PLEASE NOTE: WHONET is not an LIS</v>
      </c>
      <c r="B609" s="116" t="s">
        <v>2746</v>
      </c>
      <c r="C609" s="596" t="s">
        <v>5851</v>
      </c>
      <c r="D609" s="116" t="s">
        <v>5121</v>
      </c>
      <c r="E609" s="133" t="s">
        <v>4292</v>
      </c>
    </row>
    <row r="610" spans="1:5" ht="25.5">
      <c r="A610" s="145" t="str">
        <f t="shared" si="9"/>
        <v>Observe data entry into the LIS. Are individual data fields present for each of the following?</v>
      </c>
      <c r="B610" s="116" t="s">
        <v>721</v>
      </c>
      <c r="C610" s="596" t="s">
        <v>5852</v>
      </c>
      <c r="D610" s="116" t="s">
        <v>5122</v>
      </c>
      <c r="E610" s="62" t="s">
        <v>4293</v>
      </c>
    </row>
    <row r="611" spans="1:5">
      <c r="A611" s="145" t="str">
        <f t="shared" si="9"/>
        <v>Patient Last Name/Surname</v>
      </c>
      <c r="B611" s="116" t="s">
        <v>804</v>
      </c>
      <c r="C611" s="596" t="s">
        <v>5853</v>
      </c>
      <c r="D611" s="116" t="s">
        <v>2754</v>
      </c>
      <c r="E611" s="133" t="s">
        <v>4294</v>
      </c>
    </row>
    <row r="612" spans="1:5">
      <c r="A612" s="145" t="str">
        <f t="shared" si="9"/>
        <v>Patient First Name</v>
      </c>
      <c r="B612" s="116" t="s">
        <v>805</v>
      </c>
      <c r="C612" s="596" t="s">
        <v>5854</v>
      </c>
      <c r="D612" s="116" t="s">
        <v>2755</v>
      </c>
      <c r="E612" s="133" t="s">
        <v>3338</v>
      </c>
    </row>
    <row r="613" spans="1:5">
      <c r="A613" s="145" t="str">
        <f t="shared" si="9"/>
        <v>Patient Identification Number</v>
      </c>
      <c r="B613" s="116" t="s">
        <v>806</v>
      </c>
      <c r="C613" s="596" t="s">
        <v>5855</v>
      </c>
      <c r="D613" s="116" t="s">
        <v>2756</v>
      </c>
      <c r="E613" s="133" t="s">
        <v>3339</v>
      </c>
    </row>
    <row r="614" spans="1:5">
      <c r="A614" s="145" t="str">
        <f t="shared" si="9"/>
        <v>Patient Date of Birth</v>
      </c>
      <c r="B614" s="116" t="s">
        <v>799</v>
      </c>
      <c r="C614" s="596" t="s">
        <v>5856</v>
      </c>
      <c r="D614" s="116" t="s">
        <v>2757</v>
      </c>
      <c r="E614" s="133" t="s">
        <v>3340</v>
      </c>
    </row>
    <row r="615" spans="1:5">
      <c r="A615" s="145" t="str">
        <f t="shared" si="9"/>
        <v>Patient Age</v>
      </c>
      <c r="B615" s="142" t="s">
        <v>800</v>
      </c>
      <c r="C615" s="596" t="s">
        <v>5857</v>
      </c>
      <c r="D615" s="117" t="s">
        <v>2758</v>
      </c>
      <c r="E615" s="62" t="s">
        <v>3341</v>
      </c>
    </row>
    <row r="616" spans="1:5">
      <c r="A616" s="145" t="str">
        <f t="shared" si="9"/>
        <v>Patient Gender</v>
      </c>
      <c r="B616" s="117" t="s">
        <v>802</v>
      </c>
      <c r="C616" s="596" t="s">
        <v>5858</v>
      </c>
      <c r="D616" s="117" t="s">
        <v>2759</v>
      </c>
      <c r="E616" s="133" t="s">
        <v>3342</v>
      </c>
    </row>
    <row r="617" spans="1:5">
      <c r="A617" s="145" t="str">
        <f t="shared" si="9"/>
        <v>Patient Location (Ward or Unit at the time of specimen collection, e.g., "ICU")</v>
      </c>
      <c r="B617" s="116" t="s">
        <v>1960</v>
      </c>
      <c r="C617" s="596" t="s">
        <v>7387</v>
      </c>
      <c r="D617" s="116" t="s">
        <v>2760</v>
      </c>
      <c r="E617" s="133" t="s">
        <v>4295</v>
      </c>
    </row>
    <row r="618" spans="1:5">
      <c r="A618" s="145" t="str">
        <f t="shared" si="9"/>
        <v>Patient Date of Admission</v>
      </c>
      <c r="B618" s="116" t="s">
        <v>803</v>
      </c>
      <c r="C618" s="596" t="s">
        <v>5860</v>
      </c>
      <c r="D618" s="116" t="s">
        <v>2761</v>
      </c>
      <c r="E618" s="133" t="s">
        <v>3343</v>
      </c>
    </row>
    <row r="619" spans="1:5">
      <c r="A619" s="145" t="str">
        <f t="shared" si="9"/>
        <v>SPECIMEN DATA FIELDS</v>
      </c>
      <c r="B619" s="116" t="s">
        <v>801</v>
      </c>
      <c r="C619" s="596" t="s">
        <v>6525</v>
      </c>
      <c r="D619" s="116" t="s">
        <v>4959</v>
      </c>
      <c r="E619" s="133" t="s">
        <v>3221</v>
      </c>
    </row>
    <row r="620" spans="1:5" ht="25.5">
      <c r="A620" s="145" t="str">
        <f t="shared" si="9"/>
        <v>Observe data entry into the LIS. Are individual data fields present for each of the following?</v>
      </c>
      <c r="B620" s="116" t="s">
        <v>721</v>
      </c>
      <c r="C620" s="596" t="s">
        <v>5852</v>
      </c>
      <c r="D620" s="116" t="s">
        <v>5122</v>
      </c>
      <c r="E620" s="62" t="s">
        <v>4296</v>
      </c>
    </row>
    <row r="621" spans="1:5">
      <c r="A621" s="145" t="str">
        <f t="shared" si="9"/>
        <v>Specimen identification number</v>
      </c>
      <c r="B621" s="142" t="s">
        <v>722</v>
      </c>
      <c r="C621" s="596" t="s">
        <v>7388</v>
      </c>
      <c r="D621" s="117" t="s">
        <v>5123</v>
      </c>
      <c r="E621" s="62" t="s">
        <v>4297</v>
      </c>
    </row>
    <row r="622" spans="1:5">
      <c r="A622" s="145" t="str">
        <f t="shared" si="9"/>
        <v>Specimen Type (e.g. Wound)</v>
      </c>
      <c r="B622" s="117" t="s">
        <v>810</v>
      </c>
      <c r="C622" s="596" t="s">
        <v>7389</v>
      </c>
      <c r="D622" s="117" t="s">
        <v>5124</v>
      </c>
      <c r="E622" s="133" t="s">
        <v>4298</v>
      </c>
    </row>
    <row r="623" spans="1:5">
      <c r="A623" s="145" t="str">
        <f t="shared" si="9"/>
        <v>Specimen Source/Body Site (e.g. Arm)</v>
      </c>
      <c r="B623" s="116" t="s">
        <v>808</v>
      </c>
      <c r="C623" s="596" t="s">
        <v>7390</v>
      </c>
      <c r="D623" s="116" t="s">
        <v>5125</v>
      </c>
      <c r="E623" s="133" t="s">
        <v>4299</v>
      </c>
    </row>
    <row r="624" spans="1:5">
      <c r="A624" s="145" t="str">
        <f t="shared" si="9"/>
        <v>Additional descriptors (e.g., Left, Right)</v>
      </c>
      <c r="B624" s="116" t="s">
        <v>809</v>
      </c>
      <c r="C624" s="596" t="s">
        <v>7391</v>
      </c>
      <c r="D624" s="116" t="s">
        <v>2762</v>
      </c>
      <c r="E624" s="133" t="s">
        <v>4300</v>
      </c>
    </row>
    <row r="625" spans="1:5">
      <c r="A625" s="145" t="str">
        <f t="shared" si="9"/>
        <v>Date of specimen collection</v>
      </c>
      <c r="B625" s="116" t="s">
        <v>106</v>
      </c>
      <c r="C625" s="596" t="s">
        <v>5865</v>
      </c>
      <c r="D625" s="116" t="s">
        <v>2763</v>
      </c>
      <c r="E625" s="133" t="s">
        <v>4301</v>
      </c>
    </row>
    <row r="626" spans="1:5">
      <c r="A626" s="145" t="str">
        <f t="shared" si="9"/>
        <v>Time of specimen collection</v>
      </c>
      <c r="B626" s="116" t="s">
        <v>107</v>
      </c>
      <c r="C626" s="596" t="s">
        <v>5866</v>
      </c>
      <c r="D626" s="116" t="s">
        <v>2764</v>
      </c>
      <c r="E626" s="133" t="s">
        <v>3344</v>
      </c>
    </row>
    <row r="627" spans="1:5">
      <c r="A627" s="145" t="str">
        <f t="shared" si="9"/>
        <v>Date of specimen receipt</v>
      </c>
      <c r="B627" s="116" t="s">
        <v>110</v>
      </c>
      <c r="C627" s="596" t="s">
        <v>5867</v>
      </c>
      <c r="D627" s="116" t="s">
        <v>5126</v>
      </c>
      <c r="E627" s="133" t="s">
        <v>4302</v>
      </c>
    </row>
    <row r="628" spans="1:5">
      <c r="A628" s="145" t="str">
        <f t="shared" si="9"/>
        <v>Time of specimen receipt</v>
      </c>
      <c r="B628" s="142" t="s">
        <v>111</v>
      </c>
      <c r="C628" s="596" t="s">
        <v>5868</v>
      </c>
      <c r="D628" s="117" t="s">
        <v>5127</v>
      </c>
      <c r="E628" s="62" t="s">
        <v>4303</v>
      </c>
    </row>
    <row r="629" spans="1:5">
      <c r="A629" s="145" t="str">
        <f t="shared" si="9"/>
        <v>CULTURE OBSERVATION DATA FIELDS</v>
      </c>
      <c r="B629" s="116" t="s">
        <v>1607</v>
      </c>
      <c r="C629" s="602" t="s">
        <v>6524</v>
      </c>
      <c r="D629" s="116" t="s">
        <v>5128</v>
      </c>
      <c r="E629" s="133" t="s">
        <v>4304</v>
      </c>
    </row>
    <row r="630" spans="1:5" ht="25.5">
      <c r="A630" s="145" t="str">
        <f t="shared" si="9"/>
        <v>Observe culture data entry into the LIS. Are individual data fields present for each of the following?</v>
      </c>
      <c r="B630" s="116" t="s">
        <v>1608</v>
      </c>
      <c r="C630" s="596" t="s">
        <v>5869</v>
      </c>
      <c r="D630" s="116" t="s">
        <v>5129</v>
      </c>
      <c r="E630" s="62" t="s">
        <v>4305</v>
      </c>
    </row>
    <row r="631" spans="1:5">
      <c r="A631" s="145" t="str">
        <f t="shared" si="9"/>
        <v>Gram stain of specimen (e.g., sputum gram stain)</v>
      </c>
      <c r="B631" s="116" t="s">
        <v>2747</v>
      </c>
      <c r="C631" s="596" t="s">
        <v>7392</v>
      </c>
      <c r="D631" s="116" t="s">
        <v>5130</v>
      </c>
      <c r="E631" s="133" t="s">
        <v>4306</v>
      </c>
    </row>
    <row r="632" spans="1:5">
      <c r="A632" s="145" t="str">
        <f t="shared" si="9"/>
        <v>Quantity of Epithelial Cells per low power field</v>
      </c>
      <c r="B632" s="116" t="s">
        <v>2430</v>
      </c>
      <c r="C632" s="596" t="s">
        <v>7393</v>
      </c>
      <c r="D632" s="116" t="s">
        <v>5131</v>
      </c>
      <c r="E632" s="62" t="s">
        <v>3345</v>
      </c>
    </row>
    <row r="633" spans="1:5">
      <c r="A633" s="145" t="str">
        <f t="shared" si="9"/>
        <v>Quantity of PMNs (WBCs) per low power field</v>
      </c>
      <c r="B633" s="116" t="s">
        <v>2431</v>
      </c>
      <c r="C633" s="596" t="s">
        <v>7394</v>
      </c>
      <c r="D633" s="116" t="s">
        <v>5132</v>
      </c>
      <c r="E633" s="62" t="s">
        <v>4307</v>
      </c>
    </row>
    <row r="634" spans="1:5">
      <c r="A634" s="145" t="str">
        <f t="shared" si="9"/>
        <v>Quantity of bacterial cells per high power field</v>
      </c>
      <c r="B634" s="142" t="s">
        <v>2432</v>
      </c>
      <c r="C634" s="596" t="s">
        <v>7395</v>
      </c>
      <c r="D634" s="117" t="s">
        <v>5133</v>
      </c>
      <c r="E634" s="62" t="s">
        <v>3346</v>
      </c>
    </row>
    <row r="635" spans="1:5">
      <c r="A635" s="145" t="str">
        <f t="shared" si="9"/>
        <v>Type of bacterial cells (gram positive cocci, gram negative bacilli, etc.)</v>
      </c>
      <c r="B635" s="117" t="s">
        <v>2434</v>
      </c>
      <c r="C635" s="596" t="s">
        <v>7396</v>
      </c>
      <c r="D635" s="117" t="s">
        <v>2765</v>
      </c>
      <c r="E635" s="133" t="s">
        <v>3347</v>
      </c>
    </row>
    <row r="636" spans="1:5" ht="25.5">
      <c r="A636" s="145" t="str">
        <f t="shared" si="9"/>
        <v>Description of colony morphologies (e.g. "mucoid lactose fermenter" or "beta-hemolytic")</v>
      </c>
      <c r="B636" s="116" t="s">
        <v>1963</v>
      </c>
      <c r="C636" s="596" t="s">
        <v>7397</v>
      </c>
      <c r="D636" s="116" t="s">
        <v>2766</v>
      </c>
      <c r="E636" s="62" t="s">
        <v>4308</v>
      </c>
    </row>
    <row r="637" spans="1:5" ht="25.5">
      <c r="A637" s="145" t="str">
        <f t="shared" si="9"/>
        <v>Description of colony quantities (e.g. "1+, 2+, 3+, 4+" or "few, moderate, many")</v>
      </c>
      <c r="B637" s="116" t="s">
        <v>1962</v>
      </c>
      <c r="C637" s="596" t="s">
        <v>7398</v>
      </c>
      <c r="D637" s="116" t="s">
        <v>2767</v>
      </c>
      <c r="E637" s="133" t="s">
        <v>4309</v>
      </c>
    </row>
    <row r="638" spans="1:5">
      <c r="A638" s="145" t="str">
        <f t="shared" si="9"/>
        <v>Gram stain of bacterial colony</v>
      </c>
      <c r="B638" s="116" t="s">
        <v>1961</v>
      </c>
      <c r="C638" s="596" t="s">
        <v>7399</v>
      </c>
      <c r="D638" s="116" t="s">
        <v>5134</v>
      </c>
      <c r="E638" s="133" t="s">
        <v>3348</v>
      </c>
    </row>
    <row r="639" spans="1:5" ht="25.5">
      <c r="A639" s="145" t="str">
        <f t="shared" si="9"/>
        <v>Biochemical test results (e.g., "catalase positive") for conventional test methods</v>
      </c>
      <c r="B639" s="116" t="s">
        <v>717</v>
      </c>
      <c r="C639" s="596" t="s">
        <v>7400</v>
      </c>
      <c r="D639" s="116" t="s">
        <v>2768</v>
      </c>
      <c r="E639" s="133" t="s">
        <v>4310</v>
      </c>
    </row>
    <row r="640" spans="1:5">
      <c r="A640" s="145" t="str">
        <f t="shared" si="9"/>
        <v>Organism name</v>
      </c>
      <c r="B640" s="116" t="s">
        <v>1609</v>
      </c>
      <c r="C640" s="596" t="s">
        <v>7401</v>
      </c>
      <c r="D640" s="116" t="s">
        <v>2769</v>
      </c>
      <c r="E640" s="133" t="s">
        <v>3349</v>
      </c>
    </row>
    <row r="641" spans="1:5" ht="25.5">
      <c r="A641" s="145" t="str">
        <f t="shared" si="9"/>
        <v>Isolate number (e.g., when more than one pathogen is encountered in a culture: isolate #1, isolate #2)</v>
      </c>
      <c r="B641" s="116" t="s">
        <v>1964</v>
      </c>
      <c r="C641" s="596" t="s">
        <v>5878</v>
      </c>
      <c r="D641" s="140" t="s">
        <v>2770</v>
      </c>
      <c r="E641" s="133" t="s">
        <v>4311</v>
      </c>
    </row>
    <row r="642" spans="1:5">
      <c r="A642" s="145" t="str">
        <f t="shared" si="9"/>
        <v>AST DATA FIELDS</v>
      </c>
      <c r="B642" s="116" t="s">
        <v>725</v>
      </c>
      <c r="C642" s="596" t="s">
        <v>6523</v>
      </c>
      <c r="D642" s="116" t="s">
        <v>5135</v>
      </c>
      <c r="E642" s="133" t="s">
        <v>4312</v>
      </c>
    </row>
    <row r="643" spans="1:5" ht="25.5">
      <c r="A643" s="145" t="str">
        <f t="shared" si="9"/>
        <v>Can the LIS record the AST method used to obtain each individual antibiotic result (e.g., Etest vs. Vitek vs. disk)?</v>
      </c>
      <c r="B643" s="116" t="s">
        <v>2748</v>
      </c>
      <c r="C643" s="596" t="s">
        <v>7402</v>
      </c>
      <c r="D643" s="116" t="s">
        <v>5136</v>
      </c>
      <c r="E643" s="62" t="s">
        <v>4313</v>
      </c>
    </row>
    <row r="644" spans="1:5" ht="25.5">
      <c r="A644" s="145" t="str">
        <f t="shared" ref="A644:A707" si="10">IF(langue=1,B644,IF(langue=2,D644,E644))</f>
        <v>Observe data entry into the LIS. Are individual data fields present for each of the following?</v>
      </c>
      <c r="B644" s="116" t="s">
        <v>721</v>
      </c>
      <c r="C644" s="596" t="s">
        <v>5852</v>
      </c>
      <c r="D644" s="116" t="s">
        <v>5122</v>
      </c>
      <c r="E644" s="62" t="s">
        <v>4296</v>
      </c>
    </row>
    <row r="645" spans="1:5">
      <c r="A645" s="145" t="str">
        <f t="shared" si="10"/>
        <v>Disk diffusion zone sizes</v>
      </c>
      <c r="B645" s="116" t="s">
        <v>712</v>
      </c>
      <c r="C645" s="596" t="s">
        <v>7403</v>
      </c>
      <c r="D645" s="116" t="s">
        <v>5137</v>
      </c>
      <c r="E645" s="133" t="s">
        <v>4314</v>
      </c>
    </row>
    <row r="646" spans="1:5">
      <c r="A646" s="145" t="str">
        <f t="shared" si="10"/>
        <v>Disk diffusion interpretation (S/I/R)</v>
      </c>
      <c r="B646" s="116" t="s">
        <v>713</v>
      </c>
      <c r="C646" s="596" t="s">
        <v>5881</v>
      </c>
      <c r="D646" s="116" t="s">
        <v>5138</v>
      </c>
      <c r="E646" s="133" t="s">
        <v>4315</v>
      </c>
    </row>
    <row r="647" spans="1:5">
      <c r="A647" s="145" t="str">
        <f t="shared" si="10"/>
        <v>MIC values</v>
      </c>
      <c r="B647" s="116" t="s">
        <v>714</v>
      </c>
      <c r="C647" s="596" t="s">
        <v>5882</v>
      </c>
      <c r="D647" s="116" t="s">
        <v>5139</v>
      </c>
      <c r="E647" s="133" t="s">
        <v>4316</v>
      </c>
    </row>
    <row r="648" spans="1:5">
      <c r="A648" s="145" t="str">
        <f t="shared" si="10"/>
        <v>MIC interpretation (S/I/R)</v>
      </c>
      <c r="B648" s="116" t="s">
        <v>715</v>
      </c>
      <c r="C648" s="596" t="s">
        <v>7404</v>
      </c>
      <c r="D648" s="116" t="s">
        <v>5140</v>
      </c>
      <c r="E648" s="133" t="s">
        <v>4317</v>
      </c>
    </row>
    <row r="649" spans="1:5">
      <c r="A649" s="145" t="str">
        <f t="shared" si="10"/>
        <v>Can the LIS record MIC values to three decimal places (e.g. 0.016)?</v>
      </c>
      <c r="B649" s="116" t="s">
        <v>723</v>
      </c>
      <c r="C649" s="596" t="s">
        <v>7405</v>
      </c>
      <c r="D649" s="116" t="s">
        <v>5141</v>
      </c>
      <c r="E649" s="133" t="s">
        <v>4318</v>
      </c>
    </row>
    <row r="650" spans="1:5" ht="25.5">
      <c r="A650" s="145" t="str">
        <f t="shared" si="10"/>
        <v xml:space="preserve">Can the LIS suppress (hide) an individual antibiotic result from the patient report without deleting it from the database (for cascade reporting)? </v>
      </c>
      <c r="B650" s="116" t="s">
        <v>724</v>
      </c>
      <c r="C650" s="596" t="s">
        <v>5885</v>
      </c>
      <c r="D650" s="116" t="s">
        <v>5142</v>
      </c>
      <c r="E650" s="62" t="s">
        <v>4319</v>
      </c>
    </row>
    <row r="651" spans="1:5" ht="25.5">
      <c r="A651" s="145" t="str">
        <f t="shared" si="10"/>
        <v>Does the LIS software automatically interpret zone sizes into Susceptible, Intermediate, Resistant?</v>
      </c>
      <c r="B651" s="116" t="s">
        <v>2749</v>
      </c>
      <c r="C651" s="596" t="s">
        <v>7406</v>
      </c>
      <c r="D651" s="116" t="s">
        <v>5143</v>
      </c>
      <c r="E651" s="133" t="s">
        <v>4320</v>
      </c>
    </row>
    <row r="652" spans="1:5">
      <c r="A652" s="145" t="str">
        <f t="shared" si="10"/>
        <v>Does the LIS software automatically interpret MICs into Susceptible, Intermediate, Resistant?</v>
      </c>
      <c r="B652" s="116" t="s">
        <v>2750</v>
      </c>
      <c r="C652" s="596" t="s">
        <v>7407</v>
      </c>
      <c r="D652" s="116" t="s">
        <v>5144</v>
      </c>
      <c r="E652" s="133" t="s">
        <v>4321</v>
      </c>
    </row>
    <row r="653" spans="1:5" ht="25.5">
      <c r="A653" s="145" t="str">
        <f t="shared" si="10"/>
        <v>If the LIS software automatically interprets zone sizes or MICs, are the breakpoints updated annually?</v>
      </c>
      <c r="B653" s="116" t="s">
        <v>2141</v>
      </c>
      <c r="C653" s="596" t="s">
        <v>7408</v>
      </c>
      <c r="D653" s="116" t="s">
        <v>5145</v>
      </c>
      <c r="E653" s="133" t="s">
        <v>4322</v>
      </c>
    </row>
    <row r="654" spans="1:5" ht="25.5">
      <c r="A654" s="145" t="str">
        <f t="shared" si="10"/>
        <v xml:space="preserve">If the LIS software automatically interprets zone sizes or MICs, are the breakpoints up to date today? </v>
      </c>
      <c r="B654" s="116" t="s">
        <v>2433</v>
      </c>
      <c r="C654" s="596" t="s">
        <v>7409</v>
      </c>
      <c r="D654" s="116" t="s">
        <v>5146</v>
      </c>
      <c r="E654" s="133" t="s">
        <v>4323</v>
      </c>
    </row>
    <row r="655" spans="1:5">
      <c r="A655" s="145" t="str">
        <f t="shared" si="10"/>
        <v>REPORTS AND DATA TRANSFER CAPABILITIES</v>
      </c>
      <c r="B655" s="116" t="s">
        <v>754</v>
      </c>
      <c r="C655" s="596" t="s">
        <v>6527</v>
      </c>
      <c r="D655" s="116" t="s">
        <v>2519</v>
      </c>
      <c r="E655" s="133" t="s">
        <v>4030</v>
      </c>
    </row>
    <row r="656" spans="1:5" ht="25.5">
      <c r="A656" s="145" t="str">
        <f t="shared" si="10"/>
        <v>(An “interface” is an electronic connection that allows information to flow automatically between different computer systems and software applications)</v>
      </c>
      <c r="B656" s="116" t="s">
        <v>2751</v>
      </c>
      <c r="C656" s="596" t="s">
        <v>7410</v>
      </c>
      <c r="D656" s="116" t="s">
        <v>2771</v>
      </c>
      <c r="E656" s="133" t="s">
        <v>3350</v>
      </c>
    </row>
    <row r="657" spans="1:5" ht="25.5">
      <c r="A657" s="145" t="str">
        <f t="shared" si="10"/>
        <v>Can the LIS de-duplicate data based on select criteria (e.g., patient ID, organism, specimen date)?</v>
      </c>
      <c r="B657" s="116" t="s">
        <v>726</v>
      </c>
      <c r="C657" s="596" t="s">
        <v>7411</v>
      </c>
      <c r="D657" s="116" t="s">
        <v>5147</v>
      </c>
      <c r="E657" s="62" t="s">
        <v>4324</v>
      </c>
    </row>
    <row r="658" spans="1:5">
      <c r="A658" s="145" t="str">
        <f t="shared" si="10"/>
        <v>Can the LIS produce a cumulative antibiogram report?</v>
      </c>
      <c r="B658" s="116" t="s">
        <v>727</v>
      </c>
      <c r="C658" s="596" t="s">
        <v>7412</v>
      </c>
      <c r="D658" s="116" t="s">
        <v>5148</v>
      </c>
      <c r="E658" s="133" t="s">
        <v>4325</v>
      </c>
    </row>
    <row r="659" spans="1:5" ht="25.5">
      <c r="A659" s="145" t="str">
        <f t="shared" si="10"/>
        <v>Can the LIS interface with automated AST instruments (e.g., Vitek, Phoenix, SIRScan, BIOMIC)?</v>
      </c>
      <c r="B659" s="116" t="s">
        <v>729</v>
      </c>
      <c r="C659" s="596" t="s">
        <v>7413</v>
      </c>
      <c r="D659" s="116" t="s">
        <v>5149</v>
      </c>
      <c r="E659" s="133" t="s">
        <v>4326</v>
      </c>
    </row>
    <row r="660" spans="1:5">
      <c r="A660" s="145" t="str">
        <f t="shared" si="10"/>
        <v>Can the LIS interface with the Hospital Information System (HIS)?</v>
      </c>
      <c r="B660" s="116" t="s">
        <v>728</v>
      </c>
      <c r="C660" s="596" t="s">
        <v>5890</v>
      </c>
      <c r="D660" s="116" t="s">
        <v>5150</v>
      </c>
      <c r="E660" s="133" t="s">
        <v>4327</v>
      </c>
    </row>
    <row r="661" spans="1:5">
      <c r="A661" s="145" t="str">
        <f t="shared" si="10"/>
        <v>Can the LIS export line lists of data to .txt or .csv files?</v>
      </c>
      <c r="B661" s="116" t="s">
        <v>813</v>
      </c>
      <c r="C661" s="596" t="s">
        <v>5891</v>
      </c>
      <c r="D661" s="116" t="s">
        <v>5151</v>
      </c>
      <c r="E661" s="133" t="s">
        <v>4328</v>
      </c>
    </row>
    <row r="662" spans="1:5">
      <c r="A662" s="145" t="str">
        <f t="shared" si="10"/>
        <v>INTERFACE CONNECTIVITY</v>
      </c>
      <c r="B662" s="116" t="s">
        <v>795</v>
      </c>
      <c r="C662" s="596" t="s">
        <v>5892</v>
      </c>
      <c r="D662" s="116" t="s">
        <v>4961</v>
      </c>
      <c r="E662" s="133" t="s">
        <v>3222</v>
      </c>
    </row>
    <row r="663" spans="1:5" ht="25.5">
      <c r="A663" s="145" t="str">
        <f t="shared" si="10"/>
        <v>(An “interface” is an electronic connection that allows information to flow automatically between different computer systems and software applications)</v>
      </c>
      <c r="B663" s="116" t="s">
        <v>2751</v>
      </c>
      <c r="C663" s="596" t="s">
        <v>7410</v>
      </c>
      <c r="D663" s="116" t="s">
        <v>2771</v>
      </c>
      <c r="E663" s="133" t="s">
        <v>3350</v>
      </c>
    </row>
    <row r="664" spans="1:5" ht="25.5">
      <c r="A664" s="145" t="str">
        <f t="shared" si="10"/>
        <v>If the lab uses an automated AST instrument, describe the data flow between the LIS and the instrument software.</v>
      </c>
      <c r="B664" s="116" t="s">
        <v>100</v>
      </c>
      <c r="C664" s="596" t="s">
        <v>5893</v>
      </c>
      <c r="D664" s="116" t="s">
        <v>5152</v>
      </c>
      <c r="E664" s="133" t="s">
        <v>4329</v>
      </c>
    </row>
    <row r="665" spans="1:5">
      <c r="A665" s="145" t="str">
        <f t="shared" si="10"/>
        <v>1: Systems are not currently interfaced</v>
      </c>
      <c r="B665" s="116" t="s">
        <v>284</v>
      </c>
      <c r="C665" s="596" t="s">
        <v>5894</v>
      </c>
      <c r="D665" s="116" t="s">
        <v>2772</v>
      </c>
      <c r="E665" s="133" t="s">
        <v>4330</v>
      </c>
    </row>
    <row r="666" spans="1:5" ht="38.25">
      <c r="A666" s="145" t="str">
        <f t="shared" si="10"/>
        <v>2: Bidirectional: Patient information (e.g., medical record number, specimen number, specimen type) flows from the LIS into the instrument software, AND results (ID and AST) flow from the instrument software back into the LIS.</v>
      </c>
      <c r="B666" s="116" t="s">
        <v>285</v>
      </c>
      <c r="C666" s="596" t="s">
        <v>7414</v>
      </c>
      <c r="D666" s="116" t="s">
        <v>5153</v>
      </c>
      <c r="E666" s="133" t="s">
        <v>4331</v>
      </c>
    </row>
    <row r="667" spans="1:5" ht="25.5">
      <c r="A667" s="145" t="str">
        <f t="shared" si="10"/>
        <v>3: Uni-directional: Patient information flows from the LIS into the instrument software, but results do not transmit back into the LIS</v>
      </c>
      <c r="B667" s="116" t="s">
        <v>286</v>
      </c>
      <c r="C667" s="596" t="s">
        <v>5896</v>
      </c>
      <c r="D667" s="116" t="s">
        <v>5154</v>
      </c>
      <c r="E667" s="133" t="s">
        <v>4332</v>
      </c>
    </row>
    <row r="668" spans="1:5" ht="25.5">
      <c r="A668" s="145" t="str">
        <f t="shared" si="10"/>
        <v>4: Uni-directional: Results transmit from the instrument software into the LIS, but patient information cannot flow from the LIS into the instrument software.</v>
      </c>
      <c r="B668" s="125" t="s">
        <v>287</v>
      </c>
      <c r="C668" s="596" t="s">
        <v>5897</v>
      </c>
      <c r="D668" s="125" t="s">
        <v>5155</v>
      </c>
      <c r="E668" s="138" t="s">
        <v>4333</v>
      </c>
    </row>
    <row r="669" spans="1:5">
      <c r="A669" s="145" t="str">
        <f t="shared" si="10"/>
        <v>NA: no automated instruments</v>
      </c>
      <c r="B669" s="116" t="s">
        <v>1965</v>
      </c>
      <c r="C669" s="596" t="s">
        <v>7415</v>
      </c>
      <c r="D669" s="116" t="s">
        <v>2773</v>
      </c>
      <c r="E669" s="133" t="s">
        <v>3351</v>
      </c>
    </row>
    <row r="670" spans="1:5" ht="25.5">
      <c r="A670" s="145" t="str">
        <f t="shared" si="10"/>
        <v xml:space="preserve">Does the hospital use a Hospital Information System (HIS) or Electronic Medical Record (EMR)? </v>
      </c>
      <c r="B670" s="116" t="s">
        <v>746</v>
      </c>
      <c r="C670" s="596" t="s">
        <v>5899</v>
      </c>
      <c r="D670" s="116" t="s">
        <v>2774</v>
      </c>
      <c r="E670" s="133" t="s">
        <v>4334</v>
      </c>
    </row>
    <row r="671" spans="1:5">
      <c r="A671" s="145" t="str">
        <f t="shared" si="10"/>
        <v>If yes, please record system name in comments</v>
      </c>
      <c r="B671" s="116" t="s">
        <v>102</v>
      </c>
      <c r="C671" s="596" t="s">
        <v>5900</v>
      </c>
      <c r="D671" s="116" t="s">
        <v>2775</v>
      </c>
      <c r="E671" s="133" t="s">
        <v>4335</v>
      </c>
    </row>
    <row r="672" spans="1:5">
      <c r="A672" s="145" t="str">
        <f t="shared" si="10"/>
        <v>If the LIS and HIS/EMR are interfaced, describe the data flow between the LIS and the HIS/EMR</v>
      </c>
      <c r="B672" s="116" t="s">
        <v>1660</v>
      </c>
      <c r="C672" s="596" t="s">
        <v>5901</v>
      </c>
      <c r="D672" s="116" t="s">
        <v>5156</v>
      </c>
      <c r="E672" s="133" t="s">
        <v>4336</v>
      </c>
    </row>
    <row r="673" spans="1:5">
      <c r="A673" s="145" t="str">
        <f t="shared" si="10"/>
        <v>1: Systems are not interfaced</v>
      </c>
      <c r="B673" s="116" t="s">
        <v>101</v>
      </c>
      <c r="C673" s="596" t="s">
        <v>5902</v>
      </c>
      <c r="D673" s="116" t="s">
        <v>2776</v>
      </c>
      <c r="E673" s="133" t="s">
        <v>3352</v>
      </c>
    </row>
    <row r="674" spans="1:5" ht="38.25">
      <c r="A674" s="145" t="str">
        <f t="shared" si="10"/>
        <v xml:space="preserve">2: Bidirectional: Patient information (e.g., demographics, lab orders) flows from the HIS into the LIS, AND patient microbiology (ID/AST) results flow from the LIS back into the HIS. </v>
      </c>
      <c r="B674" s="116" t="s">
        <v>288</v>
      </c>
      <c r="C674" s="596" t="s">
        <v>7416</v>
      </c>
      <c r="D674" s="140" t="s">
        <v>5157</v>
      </c>
      <c r="E674" s="133" t="s">
        <v>4337</v>
      </c>
    </row>
    <row r="675" spans="1:5" ht="25.5">
      <c r="A675" s="145" t="str">
        <f t="shared" si="10"/>
        <v xml:space="preserve">3: Uni-directional: Patient demographics transmit from the HIS into the LIS, but patient results do not transmit back into the HIS </v>
      </c>
      <c r="B675" s="116" t="s">
        <v>289</v>
      </c>
      <c r="C675" s="596" t="s">
        <v>5904</v>
      </c>
      <c r="D675" s="116" t="s">
        <v>5158</v>
      </c>
      <c r="E675" s="133" t="s">
        <v>4338</v>
      </c>
    </row>
    <row r="676" spans="1:5" ht="25.5">
      <c r="A676" s="145" t="str">
        <f t="shared" si="10"/>
        <v xml:space="preserve">4: Uni-directional: Patient results transmit from the LIS into the HIS, but patient demographics cannot transmit from the HIS into the LIS. </v>
      </c>
      <c r="B676" s="116" t="s">
        <v>290</v>
      </c>
      <c r="C676" s="596" t="s">
        <v>5905</v>
      </c>
      <c r="D676" s="116" t="s">
        <v>5159</v>
      </c>
      <c r="E676" s="133" t="s">
        <v>4339</v>
      </c>
    </row>
    <row r="677" spans="1:5">
      <c r="A677" s="145" t="str">
        <f t="shared" si="10"/>
        <v xml:space="preserve">NA: no LIS or no HIS </v>
      </c>
      <c r="B677" s="119" t="s">
        <v>291</v>
      </c>
      <c r="C677" s="596" t="s">
        <v>5906</v>
      </c>
      <c r="D677" s="119" t="s">
        <v>5160</v>
      </c>
      <c r="E677" s="135" t="s">
        <v>4340</v>
      </c>
    </row>
    <row r="678" spans="1:5">
      <c r="A678" s="145" t="str">
        <f t="shared" si="10"/>
        <v>3- DATA MANAGEMENT</v>
      </c>
      <c r="B678" s="116" t="s">
        <v>949</v>
      </c>
      <c r="C678" s="596" t="s">
        <v>5907</v>
      </c>
      <c r="D678" s="116" t="s">
        <v>2520</v>
      </c>
      <c r="E678" s="133" t="s">
        <v>3223</v>
      </c>
    </row>
    <row r="679" spans="1:5" ht="25.5">
      <c r="A679" s="145" t="str">
        <f t="shared" si="10"/>
        <v>Please note: all questions refer only to clinical patient specimens, NOT to research specimens</v>
      </c>
      <c r="B679" s="116" t="s">
        <v>29</v>
      </c>
      <c r="C679" s="601" t="s">
        <v>5908</v>
      </c>
      <c r="D679" s="116" t="s">
        <v>5161</v>
      </c>
      <c r="E679" s="133" t="s">
        <v>4341</v>
      </c>
    </row>
    <row r="680" spans="1:5">
      <c r="A680" s="145" t="str">
        <f t="shared" si="10"/>
        <v>PATIENT AND SPECIMEN IDENTIFICATION</v>
      </c>
      <c r="B680" s="116" t="s">
        <v>681</v>
      </c>
      <c r="C680" s="602" t="s">
        <v>6538</v>
      </c>
      <c r="D680" s="116" t="s">
        <v>2521</v>
      </c>
      <c r="E680" s="133" t="s">
        <v>3224</v>
      </c>
    </row>
    <row r="681" spans="1:5" ht="25.5">
      <c r="A681" s="145" t="str">
        <f t="shared" si="10"/>
        <v>Are inpatients assigned a unique patient ID number upon admission to the hospital?</v>
      </c>
      <c r="B681" s="116" t="s">
        <v>704</v>
      </c>
      <c r="C681" s="601" t="s">
        <v>5909</v>
      </c>
      <c r="D681" s="116" t="s">
        <v>2782</v>
      </c>
      <c r="E681" s="133" t="s">
        <v>4342</v>
      </c>
    </row>
    <row r="682" spans="1:5" ht="25.5">
      <c r="A682" s="145" t="str">
        <f t="shared" si="10"/>
        <v>Are outpatients assigned a unique patient ID number upon registration at the clinic?</v>
      </c>
      <c r="B682" s="116" t="s">
        <v>705</v>
      </c>
      <c r="C682" s="601" t="s">
        <v>5910</v>
      </c>
      <c r="D682" s="116" t="s">
        <v>2783</v>
      </c>
      <c r="E682" s="133" t="s">
        <v>4343</v>
      </c>
    </row>
    <row r="683" spans="1:5" ht="25.5">
      <c r="A683" s="145" t="str">
        <f t="shared" si="10"/>
        <v>Are patient ID numbers assigned in such a way that no two patients are given the same number in the course of one year?</v>
      </c>
      <c r="B683" s="116" t="s">
        <v>1967</v>
      </c>
      <c r="C683" s="601" t="s">
        <v>5911</v>
      </c>
      <c r="D683" s="116" t="s">
        <v>2784</v>
      </c>
      <c r="E683" s="62" t="s">
        <v>4344</v>
      </c>
    </row>
    <row r="684" spans="1:5" ht="25.5">
      <c r="A684" s="145" t="str">
        <f t="shared" si="10"/>
        <v>Do patients retain the same patient ID number each time they are admitted to the hospital?</v>
      </c>
      <c r="B684" s="116" t="s">
        <v>1968</v>
      </c>
      <c r="C684" s="601" t="s">
        <v>5912</v>
      </c>
      <c r="D684" s="116" t="s">
        <v>2785</v>
      </c>
      <c r="E684" s="133" t="s">
        <v>4345</v>
      </c>
    </row>
    <row r="685" spans="1:5" ht="25.5">
      <c r="A685" s="145" t="str">
        <f t="shared" si="10"/>
        <v>Does the laboratory use the same patient ID numbers assigned by the hospital and/or clinics?</v>
      </c>
      <c r="B685" s="116" t="s">
        <v>89</v>
      </c>
      <c r="C685" s="601" t="s">
        <v>7417</v>
      </c>
      <c r="D685" s="116" t="s">
        <v>2786</v>
      </c>
      <c r="E685" s="133" t="s">
        <v>4346</v>
      </c>
    </row>
    <row r="686" spans="1:5" ht="25.5">
      <c r="A686" s="145" t="str">
        <f t="shared" si="10"/>
        <v>Does the laboratory assign a unique specimen ID number to each specimen received in the lab?</v>
      </c>
      <c r="B686" s="116" t="s">
        <v>706</v>
      </c>
      <c r="C686" s="601" t="s">
        <v>5914</v>
      </c>
      <c r="D686" s="116" t="s">
        <v>2787</v>
      </c>
      <c r="E686" s="133" t="s">
        <v>4347</v>
      </c>
    </row>
    <row r="687" spans="1:5" ht="25.5">
      <c r="A687" s="145" t="str">
        <f t="shared" si="10"/>
        <v>Are specimen numbers assigned in such a way that no two specimens are given the same number during one year?</v>
      </c>
      <c r="B687" s="116" t="s">
        <v>1966</v>
      </c>
      <c r="C687" s="601" t="s">
        <v>7418</v>
      </c>
      <c r="D687" s="116" t="s">
        <v>5162</v>
      </c>
      <c r="E687" s="133" t="s">
        <v>4348</v>
      </c>
    </row>
    <row r="688" spans="1:5">
      <c r="A688" s="145" t="str">
        <f t="shared" si="10"/>
        <v>SPECIMEN REQUISITION FORM</v>
      </c>
      <c r="B688" s="116" t="s">
        <v>816</v>
      </c>
      <c r="C688" s="601" t="s">
        <v>6539</v>
      </c>
      <c r="D688" s="116" t="s">
        <v>2522</v>
      </c>
      <c r="E688" s="133" t="s">
        <v>3225</v>
      </c>
    </row>
    <row r="689" spans="1:5">
      <c r="A689" s="145" t="str">
        <f t="shared" si="10"/>
        <v>Review the specimen requisition form. Does it contain each of the following data fields?</v>
      </c>
      <c r="B689" s="116" t="s">
        <v>814</v>
      </c>
      <c r="C689" s="596" t="s">
        <v>5915</v>
      </c>
      <c r="D689" s="116" t="s">
        <v>2788</v>
      </c>
      <c r="E689" s="133" t="s">
        <v>4349</v>
      </c>
    </row>
    <row r="690" spans="1:5">
      <c r="A690" s="145" t="str">
        <f t="shared" si="10"/>
        <v>Patient Name</v>
      </c>
      <c r="B690" s="116" t="s">
        <v>708</v>
      </c>
      <c r="C690" s="596" t="s">
        <v>5854</v>
      </c>
      <c r="D690" s="116" t="s">
        <v>2789</v>
      </c>
      <c r="E690" s="133" t="s">
        <v>3338</v>
      </c>
    </row>
    <row r="691" spans="1:5">
      <c r="A691" s="145" t="str">
        <f t="shared" si="10"/>
        <v>Patient Identification Number</v>
      </c>
      <c r="B691" s="116" t="s">
        <v>806</v>
      </c>
      <c r="C691" s="596" t="s">
        <v>5855</v>
      </c>
      <c r="D691" s="116" t="s">
        <v>2756</v>
      </c>
      <c r="E691" s="133" t="s">
        <v>3339</v>
      </c>
    </row>
    <row r="692" spans="1:5">
      <c r="A692" s="145" t="str">
        <f t="shared" si="10"/>
        <v>Patient Date of Birth or Age</v>
      </c>
      <c r="B692" s="116" t="s">
        <v>109</v>
      </c>
      <c r="C692" s="596" t="s">
        <v>5916</v>
      </c>
      <c r="D692" s="116" t="s">
        <v>5163</v>
      </c>
      <c r="E692" s="133" t="s">
        <v>3353</v>
      </c>
    </row>
    <row r="693" spans="1:5">
      <c r="A693" s="145" t="str">
        <f t="shared" si="10"/>
        <v>Patient Location (Ward or unit at time of specimen collection, e.g., "ICU")</v>
      </c>
      <c r="B693" s="116" t="s">
        <v>807</v>
      </c>
      <c r="C693" s="596" t="s">
        <v>7419</v>
      </c>
      <c r="D693" s="116" t="s">
        <v>2790</v>
      </c>
      <c r="E693" s="133" t="s">
        <v>4295</v>
      </c>
    </row>
    <row r="694" spans="1:5">
      <c r="A694" s="145" t="str">
        <f t="shared" si="10"/>
        <v>Specimen Type (e.g. Wound)</v>
      </c>
      <c r="B694" s="116" t="s">
        <v>810</v>
      </c>
      <c r="C694" s="596" t="s">
        <v>7420</v>
      </c>
      <c r="D694" s="116" t="s">
        <v>5124</v>
      </c>
      <c r="E694" s="133" t="s">
        <v>4298</v>
      </c>
    </row>
    <row r="695" spans="1:5">
      <c r="A695" s="145" t="str">
        <f t="shared" si="10"/>
        <v>Specimen Source/Body Site (e.g. Arm)</v>
      </c>
      <c r="B695" s="116" t="s">
        <v>808</v>
      </c>
      <c r="C695" s="596" t="s">
        <v>7390</v>
      </c>
      <c r="D695" s="116" t="s">
        <v>5164</v>
      </c>
      <c r="E695" s="133" t="s">
        <v>4350</v>
      </c>
    </row>
    <row r="696" spans="1:5">
      <c r="A696" s="145" t="str">
        <f t="shared" si="10"/>
        <v>Date of specimen collection</v>
      </c>
      <c r="B696" s="116" t="s">
        <v>106</v>
      </c>
      <c r="C696" s="596" t="s">
        <v>5865</v>
      </c>
      <c r="D696" s="116" t="s">
        <v>2763</v>
      </c>
      <c r="E696" s="133" t="s">
        <v>4301</v>
      </c>
    </row>
    <row r="697" spans="1:5">
      <c r="A697" s="145" t="str">
        <f t="shared" si="10"/>
        <v>Time of specimen collection</v>
      </c>
      <c r="B697" s="116" t="s">
        <v>107</v>
      </c>
      <c r="C697" s="596" t="s">
        <v>5866</v>
      </c>
      <c r="D697" s="116" t="s">
        <v>5165</v>
      </c>
      <c r="E697" s="133" t="s">
        <v>4351</v>
      </c>
    </row>
    <row r="698" spans="1:5">
      <c r="A698" s="145" t="str">
        <f t="shared" si="10"/>
        <v>Test order (e.g. culture &amp; AST)</v>
      </c>
      <c r="B698" s="116" t="s">
        <v>707</v>
      </c>
      <c r="C698" s="596" t="s">
        <v>7421</v>
      </c>
      <c r="D698" s="116" t="s">
        <v>5166</v>
      </c>
      <c r="E698" s="62" t="s">
        <v>4352</v>
      </c>
    </row>
    <row r="699" spans="1:5">
      <c r="A699" s="145" t="str">
        <f t="shared" si="10"/>
        <v>Name of physician ordering the test</v>
      </c>
      <c r="B699" s="116" t="s">
        <v>812</v>
      </c>
      <c r="C699" s="596" t="s">
        <v>5919</v>
      </c>
      <c r="D699" s="116" t="s">
        <v>5167</v>
      </c>
      <c r="E699" s="133" t="s">
        <v>3354</v>
      </c>
    </row>
    <row r="700" spans="1:5">
      <c r="A700" s="145" t="str">
        <f t="shared" si="10"/>
        <v>Name or initials of person collecting specimen</v>
      </c>
      <c r="B700" s="116" t="s">
        <v>2777</v>
      </c>
      <c r="C700" s="596" t="s">
        <v>5920</v>
      </c>
      <c r="D700" s="116" t="s">
        <v>2792</v>
      </c>
      <c r="E700" s="133" t="s">
        <v>3355</v>
      </c>
    </row>
    <row r="701" spans="1:5">
      <c r="A701" s="145" t="str">
        <f t="shared" si="10"/>
        <v>ORDER ENTRY</v>
      </c>
      <c r="B701" s="116" t="s">
        <v>710</v>
      </c>
      <c r="C701" s="601" t="s">
        <v>6541</v>
      </c>
      <c r="D701" s="116" t="s">
        <v>4962</v>
      </c>
      <c r="E701" s="62" t="s">
        <v>4031</v>
      </c>
    </row>
    <row r="702" spans="1:5" ht="25.5">
      <c r="A702" s="145" t="str">
        <f t="shared" si="10"/>
        <v>Review the process of specimen receiving/order entry. Are each of the following variables captured in the logbook or computer system?</v>
      </c>
      <c r="B702" s="116" t="s">
        <v>817</v>
      </c>
      <c r="C702" s="596" t="s">
        <v>5921</v>
      </c>
      <c r="D702" s="116" t="s">
        <v>5168</v>
      </c>
      <c r="E702" s="62" t="s">
        <v>4353</v>
      </c>
    </row>
    <row r="703" spans="1:5">
      <c r="A703" s="145" t="str">
        <f t="shared" si="10"/>
        <v>Patient Name</v>
      </c>
      <c r="B703" s="116" t="s">
        <v>708</v>
      </c>
      <c r="C703" s="596" t="s">
        <v>5854</v>
      </c>
      <c r="D703" s="116" t="s">
        <v>2789</v>
      </c>
      <c r="E703" s="133" t="s">
        <v>3338</v>
      </c>
    </row>
    <row r="704" spans="1:5">
      <c r="A704" s="145" t="str">
        <f t="shared" si="10"/>
        <v>Patient Identification Number</v>
      </c>
      <c r="B704" s="116" t="s">
        <v>806</v>
      </c>
      <c r="C704" s="596" t="s">
        <v>5855</v>
      </c>
      <c r="D704" s="116" t="s">
        <v>2756</v>
      </c>
      <c r="E704" s="133" t="s">
        <v>3339</v>
      </c>
    </row>
    <row r="705" spans="1:5">
      <c r="A705" s="145" t="str">
        <f t="shared" si="10"/>
        <v>Patient Date of Birth or Age</v>
      </c>
      <c r="B705" s="116" t="s">
        <v>109</v>
      </c>
      <c r="C705" s="596" t="s">
        <v>5916</v>
      </c>
      <c r="D705" s="116" t="s">
        <v>5163</v>
      </c>
      <c r="E705" s="133" t="s">
        <v>3353</v>
      </c>
    </row>
    <row r="706" spans="1:5">
      <c r="A706" s="145" t="str">
        <f t="shared" si="10"/>
        <v>Patient Location (Ward or unit at time of specimen collection, e.g., "ICU")</v>
      </c>
      <c r="B706" s="116" t="s">
        <v>807</v>
      </c>
      <c r="C706" s="596" t="s">
        <v>7419</v>
      </c>
      <c r="D706" s="116" t="s">
        <v>2790</v>
      </c>
      <c r="E706" s="133" t="s">
        <v>4354</v>
      </c>
    </row>
    <row r="707" spans="1:5">
      <c r="A707" s="145" t="str">
        <f t="shared" si="10"/>
        <v>Specimen Type (e.g. Wound)</v>
      </c>
      <c r="B707" s="116" t="s">
        <v>810</v>
      </c>
      <c r="C707" s="596" t="s">
        <v>7422</v>
      </c>
      <c r="D707" s="116" t="s">
        <v>5124</v>
      </c>
      <c r="E707" s="133" t="s">
        <v>4298</v>
      </c>
    </row>
    <row r="708" spans="1:5">
      <c r="A708" s="145" t="str">
        <f t="shared" ref="A708:A771" si="11">IF(langue=1,B708,IF(langue=2,D708,E708))</f>
        <v>Specimen Source/Body Site (e.g. Arm)</v>
      </c>
      <c r="B708" s="116" t="s">
        <v>808</v>
      </c>
      <c r="C708" s="596" t="s">
        <v>7390</v>
      </c>
      <c r="D708" s="116" t="s">
        <v>5164</v>
      </c>
      <c r="E708" s="133" t="s">
        <v>4350</v>
      </c>
    </row>
    <row r="709" spans="1:5">
      <c r="A709" s="145" t="str">
        <f t="shared" si="11"/>
        <v>Date of specimen collection</v>
      </c>
      <c r="B709" s="116" t="s">
        <v>106</v>
      </c>
      <c r="C709" s="596" t="s">
        <v>5865</v>
      </c>
      <c r="D709" s="116" t="s">
        <v>2763</v>
      </c>
      <c r="E709" s="133" t="s">
        <v>4301</v>
      </c>
    </row>
    <row r="710" spans="1:5">
      <c r="A710" s="145" t="str">
        <f t="shared" si="11"/>
        <v>Time of specimen collection</v>
      </c>
      <c r="B710" s="116" t="s">
        <v>107</v>
      </c>
      <c r="C710" s="596" t="s">
        <v>5866</v>
      </c>
      <c r="D710" s="116" t="s">
        <v>5165</v>
      </c>
      <c r="E710" s="133" t="s">
        <v>4351</v>
      </c>
    </row>
    <row r="711" spans="1:5">
      <c r="A711" s="145" t="str">
        <f t="shared" si="11"/>
        <v>Date of specimen receipt</v>
      </c>
      <c r="B711" s="116" t="s">
        <v>110</v>
      </c>
      <c r="C711" s="596" t="s">
        <v>5867</v>
      </c>
      <c r="D711" s="116" t="s">
        <v>5126</v>
      </c>
      <c r="E711" s="133" t="s">
        <v>4302</v>
      </c>
    </row>
    <row r="712" spans="1:5">
      <c r="A712" s="145" t="str">
        <f t="shared" si="11"/>
        <v>Time of specimen receipt</v>
      </c>
      <c r="B712" s="116" t="s">
        <v>111</v>
      </c>
      <c r="C712" s="596" t="s">
        <v>5868</v>
      </c>
      <c r="D712" s="116" t="s">
        <v>5127</v>
      </c>
      <c r="E712" s="133" t="s">
        <v>4303</v>
      </c>
    </row>
    <row r="713" spans="1:5">
      <c r="A713" s="145" t="str">
        <f t="shared" si="11"/>
        <v>Test order (e.g. culture &amp; AST)</v>
      </c>
      <c r="B713" s="116" t="s">
        <v>707</v>
      </c>
      <c r="C713" s="596" t="s">
        <v>7423</v>
      </c>
      <c r="D713" s="116" t="s">
        <v>5169</v>
      </c>
      <c r="E713" s="62" t="s">
        <v>4352</v>
      </c>
    </row>
    <row r="714" spans="1:5">
      <c r="A714" s="145" t="str">
        <f t="shared" si="11"/>
        <v>Name of physician ordering the test</v>
      </c>
      <c r="B714" s="116" t="s">
        <v>812</v>
      </c>
      <c r="C714" s="596" t="s">
        <v>5919</v>
      </c>
      <c r="D714" s="116" t="s">
        <v>2791</v>
      </c>
      <c r="E714" s="133" t="s">
        <v>3354</v>
      </c>
    </row>
    <row r="715" spans="1:5">
      <c r="A715" s="145" t="str">
        <f t="shared" si="11"/>
        <v>Name or initials of person receiving specimen</v>
      </c>
      <c r="B715" s="116" t="s">
        <v>2778</v>
      </c>
      <c r="C715" s="596" t="s">
        <v>5922</v>
      </c>
      <c r="D715" s="116" t="s">
        <v>5170</v>
      </c>
      <c r="E715" s="133" t="s">
        <v>3356</v>
      </c>
    </row>
    <row r="716" spans="1:5">
      <c r="A716" s="145" t="str">
        <f t="shared" si="11"/>
        <v>CULTURE OBSERVATIONS</v>
      </c>
      <c r="B716" s="116" t="s">
        <v>711</v>
      </c>
      <c r="C716" s="602" t="s">
        <v>6542</v>
      </c>
      <c r="D716" s="116" t="s">
        <v>2523</v>
      </c>
      <c r="E716" s="133" t="s">
        <v>4032</v>
      </c>
    </row>
    <row r="717" spans="1:5" ht="25.5">
      <c r="A717" s="145" t="str">
        <f t="shared" si="11"/>
        <v>The work card is where culture observations and biochemical test results are recorded. Work cards may be paper or electronic.</v>
      </c>
      <c r="B717" s="116" t="s">
        <v>718</v>
      </c>
      <c r="C717" s="601" t="s">
        <v>5923</v>
      </c>
      <c r="D717" s="116" t="s">
        <v>5171</v>
      </c>
      <c r="E717" s="62" t="s">
        <v>4355</v>
      </c>
    </row>
    <row r="718" spans="1:5" ht="25.5">
      <c r="A718" s="145" t="str">
        <f t="shared" si="11"/>
        <v>Review the workcard of a recently completed culture. Are the following elements recorded?</v>
      </c>
      <c r="B718" s="116" t="s">
        <v>821</v>
      </c>
      <c r="C718" s="601" t="s">
        <v>6540</v>
      </c>
      <c r="D718" s="116" t="s">
        <v>5172</v>
      </c>
      <c r="E718" s="62" t="s">
        <v>4356</v>
      </c>
    </row>
    <row r="719" spans="1:5">
      <c r="A719" s="145" t="str">
        <f t="shared" si="11"/>
        <v>Gram stain of specimen (e.g., sputum gram stain)</v>
      </c>
      <c r="B719" s="116" t="s">
        <v>2747</v>
      </c>
      <c r="C719" s="596" t="s">
        <v>7424</v>
      </c>
      <c r="D719" s="116" t="s">
        <v>5130</v>
      </c>
      <c r="E719" s="133" t="s">
        <v>4306</v>
      </c>
    </row>
    <row r="720" spans="1:5">
      <c r="A720" s="145" t="str">
        <f t="shared" si="11"/>
        <v>Quantity of Epithelial Cells per low power field</v>
      </c>
      <c r="B720" s="116" t="s">
        <v>2430</v>
      </c>
      <c r="C720" s="596" t="s">
        <v>7393</v>
      </c>
      <c r="D720" s="116" t="s">
        <v>5131</v>
      </c>
      <c r="E720" s="62" t="s">
        <v>3345</v>
      </c>
    </row>
    <row r="721" spans="1:5">
      <c r="A721" s="145" t="str">
        <f t="shared" si="11"/>
        <v>Quantity of PMNs (WBCs) per low power field</v>
      </c>
      <c r="B721" s="116" t="s">
        <v>2431</v>
      </c>
      <c r="C721" s="596" t="s">
        <v>7425</v>
      </c>
      <c r="D721" s="116" t="s">
        <v>5173</v>
      </c>
      <c r="E721" s="62" t="s">
        <v>4307</v>
      </c>
    </row>
    <row r="722" spans="1:5">
      <c r="A722" s="145" t="str">
        <f t="shared" si="11"/>
        <v>Quantity of bacterial cells per high power field</v>
      </c>
      <c r="B722" s="116" t="s">
        <v>2432</v>
      </c>
      <c r="C722" s="596" t="s">
        <v>7426</v>
      </c>
      <c r="D722" s="117" t="s">
        <v>5133</v>
      </c>
      <c r="E722" s="62" t="s">
        <v>3346</v>
      </c>
    </row>
    <row r="723" spans="1:5">
      <c r="A723" s="145" t="str">
        <f t="shared" si="11"/>
        <v>Type of bacterial cells (gram positive cocci, gram negative bacilli, etc.)</v>
      </c>
      <c r="B723" s="116" t="s">
        <v>2434</v>
      </c>
      <c r="C723" s="596" t="s">
        <v>7427</v>
      </c>
      <c r="D723" s="116" t="s">
        <v>2765</v>
      </c>
      <c r="E723" s="133" t="s">
        <v>3347</v>
      </c>
    </row>
    <row r="724" spans="1:5" ht="25.5">
      <c r="A724" s="145" t="str">
        <f t="shared" si="11"/>
        <v>Description of colony morphologies (e.g. "mucoid lactose fermenter" or "beta-hemolytic")</v>
      </c>
      <c r="B724" s="116" t="s">
        <v>1963</v>
      </c>
      <c r="C724" s="596" t="s">
        <v>7428</v>
      </c>
      <c r="D724" s="116" t="s">
        <v>2766</v>
      </c>
      <c r="E724" s="62" t="s">
        <v>4308</v>
      </c>
    </row>
    <row r="725" spans="1:5" ht="25.5">
      <c r="A725" s="145" t="str">
        <f t="shared" si="11"/>
        <v>Description of colony quantities (e.g. "1+, 2+, 3+, 4+" or "few, moderate, many")</v>
      </c>
      <c r="B725" s="116" t="s">
        <v>1962</v>
      </c>
      <c r="C725" s="596" t="s">
        <v>7398</v>
      </c>
      <c r="D725" s="116" t="s">
        <v>2767</v>
      </c>
      <c r="E725" s="133" t="s">
        <v>4309</v>
      </c>
    </row>
    <row r="726" spans="1:5" ht="25.5">
      <c r="A726" s="145" t="str">
        <f t="shared" si="11"/>
        <v>Gram stain of bacterial growth colonies (gram positive cocci, gram negative bacilli, etc.)</v>
      </c>
      <c r="B726" s="116" t="s">
        <v>2779</v>
      </c>
      <c r="C726" s="596" t="s">
        <v>7429</v>
      </c>
      <c r="D726" s="140" t="s">
        <v>2793</v>
      </c>
      <c r="E726" s="62" t="s">
        <v>4357</v>
      </c>
    </row>
    <row r="727" spans="1:5" ht="25.5">
      <c r="A727" s="145" t="str">
        <f t="shared" si="11"/>
        <v>Biochemical test results (e.g., "catalase positive") for conventional test methods</v>
      </c>
      <c r="B727" s="116" t="s">
        <v>717</v>
      </c>
      <c r="C727" s="596" t="s">
        <v>7400</v>
      </c>
      <c r="D727" s="116" t="s">
        <v>2768</v>
      </c>
      <c r="E727" s="133" t="s">
        <v>4358</v>
      </c>
    </row>
    <row r="728" spans="1:5">
      <c r="A728" s="145" t="str">
        <f t="shared" si="11"/>
        <v>AST Method used for each antibiotic (e.g., Disk, Etest, Instrument)</v>
      </c>
      <c r="B728" s="116" t="s">
        <v>1590</v>
      </c>
      <c r="C728" s="596" t="s">
        <v>7430</v>
      </c>
      <c r="D728" s="116" t="s">
        <v>5174</v>
      </c>
      <c r="E728" s="133" t="s">
        <v>4359</v>
      </c>
    </row>
    <row r="729" spans="1:5">
      <c r="A729" s="145" t="str">
        <f t="shared" si="11"/>
        <v>Disk diffusion zone sizes</v>
      </c>
      <c r="B729" s="116" t="s">
        <v>712</v>
      </c>
      <c r="C729" s="596" t="s">
        <v>7403</v>
      </c>
      <c r="D729" s="116" t="s">
        <v>5175</v>
      </c>
      <c r="E729" s="133" t="s">
        <v>4314</v>
      </c>
    </row>
    <row r="730" spans="1:5">
      <c r="A730" s="145" t="str">
        <f t="shared" si="11"/>
        <v>Disk diffusion interpretation (S/I/R)</v>
      </c>
      <c r="B730" s="116" t="s">
        <v>713</v>
      </c>
      <c r="C730" s="596" t="s">
        <v>5881</v>
      </c>
      <c r="D730" s="116" t="s">
        <v>5176</v>
      </c>
      <c r="E730" s="133" t="s">
        <v>4360</v>
      </c>
    </row>
    <row r="731" spans="1:5">
      <c r="A731" s="145" t="str">
        <f t="shared" si="11"/>
        <v>MIC values</v>
      </c>
      <c r="B731" s="116" t="s">
        <v>714</v>
      </c>
      <c r="C731" s="596" t="s">
        <v>5882</v>
      </c>
      <c r="D731" s="116" t="s">
        <v>5177</v>
      </c>
      <c r="E731" s="133" t="s">
        <v>4316</v>
      </c>
    </row>
    <row r="732" spans="1:5">
      <c r="A732" s="145" t="str">
        <f t="shared" si="11"/>
        <v>MIC interpretation (S/I/R)</v>
      </c>
      <c r="B732" s="116" t="s">
        <v>715</v>
      </c>
      <c r="C732" s="596" t="s">
        <v>7404</v>
      </c>
      <c r="D732" s="116" t="s">
        <v>5178</v>
      </c>
      <c r="E732" s="133" t="s">
        <v>4361</v>
      </c>
    </row>
    <row r="733" spans="1:5">
      <c r="A733" s="145" t="str">
        <f t="shared" si="11"/>
        <v>Describe the laboratory’s system for recording culture observations</v>
      </c>
      <c r="B733" s="116" t="s">
        <v>716</v>
      </c>
      <c r="C733" s="601" t="s">
        <v>5926</v>
      </c>
      <c r="D733" s="116" t="s">
        <v>2794</v>
      </c>
      <c r="E733" s="133" t="s">
        <v>4362</v>
      </c>
    </row>
    <row r="734" spans="1:5">
      <c r="A734" s="145" t="str">
        <f t="shared" si="11"/>
        <v>1: Laboratory Information System (LIS)</v>
      </c>
      <c r="B734" s="116" t="s">
        <v>93</v>
      </c>
      <c r="C734" s="596" t="s">
        <v>5927</v>
      </c>
      <c r="D734" s="116" t="s">
        <v>5179</v>
      </c>
      <c r="E734" s="133" t="s">
        <v>4363</v>
      </c>
    </row>
    <row r="735" spans="1:5">
      <c r="A735" s="145" t="str">
        <f t="shared" si="11"/>
        <v>2: Fully electronic, but non-LIS (e.g., Word, Excel)</v>
      </c>
      <c r="B735" s="116" t="s">
        <v>709</v>
      </c>
      <c r="C735" s="596" t="s">
        <v>5928</v>
      </c>
      <c r="D735" s="116" t="s">
        <v>5180</v>
      </c>
      <c r="E735" s="133" t="s">
        <v>4364</v>
      </c>
    </row>
    <row r="736" spans="1:5" ht="25.5">
      <c r="A736" s="145" t="str">
        <f t="shared" si="11"/>
        <v>3: Handwritten on a paper work card (e.g., the back of the specimen requisition) or in a logbook</v>
      </c>
      <c r="B736" s="116" t="s">
        <v>1969</v>
      </c>
      <c r="C736" s="596" t="s">
        <v>7431</v>
      </c>
      <c r="D736" s="116" t="s">
        <v>5181</v>
      </c>
      <c r="E736" s="133" t="s">
        <v>4365</v>
      </c>
    </row>
    <row r="737" spans="1:5">
      <c r="A737" s="145" t="str">
        <f t="shared" si="11"/>
        <v>4: Combination of handwritten and electronic recording</v>
      </c>
      <c r="B737" s="116" t="s">
        <v>94</v>
      </c>
      <c r="C737" s="596" t="s">
        <v>7432</v>
      </c>
      <c r="D737" s="116" t="s">
        <v>5182</v>
      </c>
      <c r="E737" s="133" t="s">
        <v>4366</v>
      </c>
    </row>
    <row r="738" spans="1:5">
      <c r="A738" s="145" t="str">
        <f t="shared" si="11"/>
        <v>5: Internal results are not routinely recorded</v>
      </c>
      <c r="B738" s="116" t="s">
        <v>95</v>
      </c>
      <c r="C738" s="596" t="s">
        <v>5931</v>
      </c>
      <c r="D738" s="116" t="s">
        <v>2795</v>
      </c>
      <c r="E738" s="133" t="s">
        <v>3357</v>
      </c>
    </row>
    <row r="739" spans="1:5" ht="25.5">
      <c r="A739" s="145" t="str">
        <f t="shared" si="11"/>
        <v>Are culture observations/work cards retained for a defined time period (at least one year)?</v>
      </c>
      <c r="B739" s="116" t="s">
        <v>1661</v>
      </c>
      <c r="C739" s="596" t="s">
        <v>5932</v>
      </c>
      <c r="D739" s="116" t="s">
        <v>2796</v>
      </c>
      <c r="E739" s="133" t="s">
        <v>4367</v>
      </c>
    </row>
    <row r="740" spans="1:5">
      <c r="A740" s="145" t="str">
        <f t="shared" si="11"/>
        <v>AST RESULTS REPORTING</v>
      </c>
      <c r="B740" s="116" t="s">
        <v>822</v>
      </c>
      <c r="C740" s="596" t="s">
        <v>5933</v>
      </c>
      <c r="D740" s="116" t="s">
        <v>4963</v>
      </c>
      <c r="E740" s="133" t="s">
        <v>4033</v>
      </c>
    </row>
    <row r="741" spans="1:5">
      <c r="A741" s="145" t="str">
        <f t="shared" si="11"/>
        <v>Describe the laboratory’s system for reporting AST results to the physician/client</v>
      </c>
      <c r="B741" s="116" t="s">
        <v>682</v>
      </c>
      <c r="C741" s="601" t="s">
        <v>5934</v>
      </c>
      <c r="D741" s="116" t="s">
        <v>5183</v>
      </c>
      <c r="E741" s="133" t="s">
        <v>4368</v>
      </c>
    </row>
    <row r="742" spans="1:5">
      <c r="A742" s="145" t="str">
        <f t="shared" si="11"/>
        <v>1: Fully electronic system – physician does not receive paper from the lab</v>
      </c>
      <c r="B742" s="116" t="s">
        <v>90</v>
      </c>
      <c r="C742" s="596" t="s">
        <v>5935</v>
      </c>
      <c r="D742" s="116" t="s">
        <v>2797</v>
      </c>
      <c r="E742" s="133" t="s">
        <v>4369</v>
      </c>
    </row>
    <row r="743" spans="1:5">
      <c r="A743" s="145" t="str">
        <f t="shared" si="11"/>
        <v>2: Combination of paper and electronic reporting</v>
      </c>
      <c r="B743" s="116" t="s">
        <v>91</v>
      </c>
      <c r="C743" s="596" t="s">
        <v>5936</v>
      </c>
      <c r="D743" s="116" t="s">
        <v>2798</v>
      </c>
      <c r="E743" s="133" t="s">
        <v>3358</v>
      </c>
    </row>
    <row r="744" spans="1:5">
      <c r="A744" s="145" t="str">
        <f t="shared" si="11"/>
        <v>3: Fully paper-based system</v>
      </c>
      <c r="B744" s="116" t="s">
        <v>92</v>
      </c>
      <c r="C744" s="596" t="s">
        <v>5937</v>
      </c>
      <c r="D744" s="116" t="s">
        <v>2799</v>
      </c>
      <c r="E744" s="133" t="s">
        <v>3359</v>
      </c>
    </row>
    <row r="745" spans="1:5" ht="25.5">
      <c r="A745" s="145" t="str">
        <f t="shared" si="11"/>
        <v>If AST results are fully or partially issued to physicians on paper, please describe that system.</v>
      </c>
      <c r="B745" s="116" t="s">
        <v>1662</v>
      </c>
      <c r="C745" s="601" t="s">
        <v>5938</v>
      </c>
      <c r="D745" s="116" t="s">
        <v>5184</v>
      </c>
      <c r="E745" s="133" t="s">
        <v>4370</v>
      </c>
    </row>
    <row r="746" spans="1:5">
      <c r="A746" s="145" t="str">
        <f t="shared" si="11"/>
        <v>1: Printout from the Laboratory Information System</v>
      </c>
      <c r="B746" s="116" t="s">
        <v>96</v>
      </c>
      <c r="C746" s="596" t="s">
        <v>5939</v>
      </c>
      <c r="D746" s="116" t="s">
        <v>5185</v>
      </c>
      <c r="E746" s="133" t="s">
        <v>4371</v>
      </c>
    </row>
    <row r="747" spans="1:5">
      <c r="A747" s="145" t="str">
        <f t="shared" si="11"/>
        <v>2: Printout from the ID/AST instrument (e.g., Vitek, Phoenix, etc.)</v>
      </c>
      <c r="B747" s="116" t="s">
        <v>97</v>
      </c>
      <c r="C747" s="596" t="s">
        <v>7433</v>
      </c>
      <c r="D747" s="116" t="s">
        <v>5186</v>
      </c>
      <c r="E747" s="133" t="s">
        <v>4372</v>
      </c>
    </row>
    <row r="748" spans="1:5">
      <c r="A748" s="145" t="str">
        <f t="shared" si="11"/>
        <v>3: Printout from a non-LIS computer program (e.g. Word, Excel)</v>
      </c>
      <c r="B748" s="116" t="s">
        <v>98</v>
      </c>
      <c r="C748" s="596" t="s">
        <v>7434</v>
      </c>
      <c r="D748" s="116" t="s">
        <v>5187</v>
      </c>
      <c r="E748" s="133" t="s">
        <v>4373</v>
      </c>
    </row>
    <row r="749" spans="1:5">
      <c r="A749" s="145" t="str">
        <f t="shared" si="11"/>
        <v>4: Primarily hand written onto a paper form</v>
      </c>
      <c r="B749" s="116" t="s">
        <v>99</v>
      </c>
      <c r="C749" s="596" t="s">
        <v>5942</v>
      </c>
      <c r="D749" s="116" t="s">
        <v>2800</v>
      </c>
      <c r="E749" s="133" t="s">
        <v>3360</v>
      </c>
    </row>
    <row r="750" spans="1:5" ht="25.5">
      <c r="A750" s="145" t="str">
        <f t="shared" si="11"/>
        <v>Are AST reports retained for a defined time period (at least one year)?</v>
      </c>
      <c r="B750" s="116" t="s">
        <v>719</v>
      </c>
      <c r="C750" s="596" t="s">
        <v>5943</v>
      </c>
      <c r="D750" s="116" t="s">
        <v>5188</v>
      </c>
      <c r="E750" s="133" t="s">
        <v>4374</v>
      </c>
    </row>
    <row r="751" spans="1:5">
      <c r="A751" s="145" t="str">
        <f t="shared" si="11"/>
        <v>DATA BACKUP &amp; SECURITY</v>
      </c>
      <c r="B751" s="116" t="s">
        <v>720</v>
      </c>
      <c r="C751" s="596" t="s">
        <v>5944</v>
      </c>
      <c r="D751" s="116" t="s">
        <v>2524</v>
      </c>
      <c r="E751" s="62" t="s">
        <v>4034</v>
      </c>
    </row>
    <row r="752" spans="1:5" ht="25.5">
      <c r="A752" s="145" t="str">
        <f t="shared" si="11"/>
        <v xml:space="preserve">What method is used to back up the lab’s electronic patient records? </v>
      </c>
      <c r="B752" s="116" t="s">
        <v>1971</v>
      </c>
      <c r="C752" s="601" t="s">
        <v>5945</v>
      </c>
      <c r="D752" s="116" t="s">
        <v>2801</v>
      </c>
      <c r="E752" s="133" t="s">
        <v>4375</v>
      </c>
    </row>
    <row r="753" spans="1:5" ht="38.25">
      <c r="A753" s="145" t="str">
        <f t="shared" si="11"/>
        <v>1: Facility or cloud server - 2: External hard drive, USB, or CD - 3: Internal hard drive (PC or laptop) - 4: None - NA: do not use an electronic database for patient records</v>
      </c>
      <c r="B753" s="116" t="s">
        <v>1972</v>
      </c>
      <c r="C753" s="596" t="s">
        <v>5946</v>
      </c>
      <c r="D753" s="116" t="s">
        <v>5189</v>
      </c>
      <c r="E753" s="133" t="s">
        <v>4376</v>
      </c>
    </row>
    <row r="754" spans="1:5">
      <c r="A754" s="145" t="str">
        <f t="shared" si="11"/>
        <v>How frequently are the lab’s electronic records backed up?</v>
      </c>
      <c r="B754" s="116" t="s">
        <v>1970</v>
      </c>
      <c r="C754" s="601" t="s">
        <v>5947</v>
      </c>
      <c r="D754" s="116" t="s">
        <v>2802</v>
      </c>
      <c r="E754" s="133" t="s">
        <v>4377</v>
      </c>
    </row>
    <row r="755" spans="1:5" ht="25.5">
      <c r="A755" s="145" t="str">
        <f t="shared" si="11"/>
        <v>1: Daily/Continuously - 2: Other frequency, specify in comments - 3: Never - NA: no electronic database</v>
      </c>
      <c r="B755" s="116" t="s">
        <v>2306</v>
      </c>
      <c r="C755" s="596" t="s">
        <v>5948</v>
      </c>
      <c r="D755" s="116" t="s">
        <v>2803</v>
      </c>
      <c r="E755" s="133" t="s">
        <v>3361</v>
      </c>
    </row>
    <row r="756" spans="1:5" ht="25.5">
      <c r="A756" s="145" t="str">
        <f t="shared" si="11"/>
        <v>Does the lab or facility have a policy and/or SOP on data backup and restoration?</v>
      </c>
      <c r="B756" s="116" t="s">
        <v>2307</v>
      </c>
      <c r="C756" s="601" t="s">
        <v>5949</v>
      </c>
      <c r="D756" s="116" t="s">
        <v>5190</v>
      </c>
      <c r="E756" s="133" t="s">
        <v>4378</v>
      </c>
    </row>
    <row r="757" spans="1:5" ht="25.5">
      <c r="A757" s="145" t="str">
        <f t="shared" si="11"/>
        <v>Does the lab or facility have a policy and/or SOP on data security and confidentiality?</v>
      </c>
      <c r="B757" s="116" t="s">
        <v>2308</v>
      </c>
      <c r="C757" s="601" t="s">
        <v>5950</v>
      </c>
      <c r="D757" s="116" t="s">
        <v>2804</v>
      </c>
      <c r="E757" s="133" t="s">
        <v>4379</v>
      </c>
    </row>
    <row r="758" spans="1:5">
      <c r="A758" s="145" t="str">
        <f t="shared" si="11"/>
        <v>Do laboratory computers have antivirus software?</v>
      </c>
      <c r="B758" s="116" t="s">
        <v>1610</v>
      </c>
      <c r="C758" s="601" t="s">
        <v>5951</v>
      </c>
      <c r="D758" s="116" t="s">
        <v>2805</v>
      </c>
      <c r="E758" s="133" t="s">
        <v>4380</v>
      </c>
    </row>
    <row r="759" spans="1:5" ht="25.5">
      <c r="A759" s="145" t="str">
        <f t="shared" si="11"/>
        <v>Do laboratory computers have genuine (not pirated) Operating Systems?</v>
      </c>
      <c r="B759" s="116" t="s">
        <v>1926</v>
      </c>
      <c r="C759" s="601" t="s">
        <v>5952</v>
      </c>
      <c r="D759" s="116" t="s">
        <v>5191</v>
      </c>
      <c r="E759" s="133" t="s">
        <v>4381</v>
      </c>
    </row>
    <row r="760" spans="1:5">
      <c r="A760" s="145" t="str">
        <f t="shared" si="11"/>
        <v xml:space="preserve">AMR DATA SHARING </v>
      </c>
      <c r="B760" s="116" t="s">
        <v>1732</v>
      </c>
      <c r="C760" s="596" t="s">
        <v>5953</v>
      </c>
      <c r="D760" s="116" t="s">
        <v>5192</v>
      </c>
      <c r="E760" s="62" t="s">
        <v>4035</v>
      </c>
    </row>
    <row r="761" spans="1:5" ht="25.5">
      <c r="A761" s="145" t="str">
        <f t="shared" si="11"/>
        <v>Is the laboratory currently a member of any AMR Surveillance Systems?</v>
      </c>
      <c r="B761" s="116" t="s">
        <v>2435</v>
      </c>
      <c r="C761" s="596" t="s">
        <v>5954</v>
      </c>
      <c r="D761" s="116" t="s">
        <v>5193</v>
      </c>
      <c r="E761" s="133" t="s">
        <v>4382</v>
      </c>
    </row>
    <row r="762" spans="1:5">
      <c r="A762" s="145" t="str">
        <f t="shared" si="11"/>
        <v>WHO GLASS (Global Antimicrobial Resistance Surveillance System)</v>
      </c>
      <c r="B762" s="116" t="s">
        <v>2144</v>
      </c>
      <c r="C762" s="596" t="s">
        <v>5955</v>
      </c>
      <c r="D762" s="116" t="s">
        <v>2806</v>
      </c>
      <c r="E762" s="133" t="s">
        <v>4383</v>
      </c>
    </row>
    <row r="763" spans="1:5">
      <c r="A763" s="145" t="str">
        <f t="shared" si="11"/>
        <v>Other, please describe in comments</v>
      </c>
      <c r="B763" s="116" t="s">
        <v>748</v>
      </c>
      <c r="C763" s="596" t="s">
        <v>5956</v>
      </c>
      <c r="D763" s="116" t="s">
        <v>2807</v>
      </c>
      <c r="E763" s="133" t="s">
        <v>3362</v>
      </c>
    </row>
    <row r="764" spans="1:5" ht="25.5">
      <c r="A764" s="145" t="str">
        <f t="shared" si="11"/>
        <v>Which of the following methods are currently used to submit data to the AMR surveillance network(s)?</v>
      </c>
      <c r="B764" s="116" t="s">
        <v>1733</v>
      </c>
      <c r="C764" s="596" t="s">
        <v>5957</v>
      </c>
      <c r="D764" s="116" t="s">
        <v>5194</v>
      </c>
      <c r="E764" s="133" t="s">
        <v>4384</v>
      </c>
    </row>
    <row r="765" spans="1:5" ht="25.5">
      <c r="A765" s="145" t="str">
        <f t="shared" si="11"/>
        <v>More than one may be used. if the lab does not currently participate in AMR surveillance, select NA</v>
      </c>
      <c r="B765" s="116" t="s">
        <v>1973</v>
      </c>
      <c r="C765" s="596" t="s">
        <v>7435</v>
      </c>
      <c r="D765" s="116" t="s">
        <v>5195</v>
      </c>
      <c r="E765" s="133" t="s">
        <v>4385</v>
      </c>
    </row>
    <row r="766" spans="1:5">
      <c r="A766" s="145" t="str">
        <f t="shared" si="11"/>
        <v>Lab sends paper forms to an AMR coordinator</v>
      </c>
      <c r="B766" s="116" t="s">
        <v>749</v>
      </c>
      <c r="C766" s="596" t="s">
        <v>5959</v>
      </c>
      <c r="D766" s="116" t="s">
        <v>5196</v>
      </c>
      <c r="E766" s="133" t="s">
        <v>4386</v>
      </c>
    </row>
    <row r="767" spans="1:5">
      <c r="A767" s="145" t="str">
        <f t="shared" si="11"/>
        <v>Lab types data into an Excel spreadsheet</v>
      </c>
      <c r="B767" s="116" t="s">
        <v>750</v>
      </c>
      <c r="C767" s="596" t="s">
        <v>7436</v>
      </c>
      <c r="D767" s="116" t="s">
        <v>2808</v>
      </c>
      <c r="E767" s="133" t="s">
        <v>4387</v>
      </c>
    </row>
    <row r="768" spans="1:5">
      <c r="A768" s="145" t="str">
        <f t="shared" si="11"/>
        <v>Lab types data into an online database</v>
      </c>
      <c r="B768" s="116" t="s">
        <v>747</v>
      </c>
      <c r="C768" s="596" t="s">
        <v>7437</v>
      </c>
      <c r="D768" s="116" t="s">
        <v>2809</v>
      </c>
      <c r="E768" s="133" t="s">
        <v>4388</v>
      </c>
    </row>
    <row r="769" spans="1:5">
      <c r="A769" s="145" t="str">
        <f t="shared" si="11"/>
        <v>Lab types data into WHONET</v>
      </c>
      <c r="B769" s="116" t="s">
        <v>751</v>
      </c>
      <c r="C769" s="596" t="s">
        <v>5962</v>
      </c>
      <c r="D769" s="116" t="s">
        <v>2810</v>
      </c>
      <c r="E769" s="133" t="s">
        <v>4389</v>
      </c>
    </row>
    <row r="770" spans="1:5">
      <c r="A770" s="145" t="str">
        <f t="shared" si="11"/>
        <v>Lab exports a file from the automated AST instrument</v>
      </c>
      <c r="B770" s="116" t="s">
        <v>752</v>
      </c>
      <c r="C770" s="596" t="s">
        <v>7438</v>
      </c>
      <c r="D770" s="116" t="s">
        <v>5197</v>
      </c>
      <c r="E770" s="133" t="s">
        <v>4390</v>
      </c>
    </row>
    <row r="771" spans="1:5">
      <c r="A771" s="145" t="str">
        <f t="shared" si="11"/>
        <v>Lab exports a file from the LIS</v>
      </c>
      <c r="B771" s="116" t="s">
        <v>753</v>
      </c>
      <c r="C771" s="596" t="s">
        <v>7439</v>
      </c>
      <c r="D771" s="116" t="s">
        <v>5198</v>
      </c>
      <c r="E771" s="133" t="s">
        <v>4391</v>
      </c>
    </row>
    <row r="772" spans="1:5" ht="25.5">
      <c r="A772" s="145" t="str">
        <f t="shared" ref="A772:A835" si="12">IF(langue=1,B772,IF(langue=2,D772,E772))</f>
        <v>If the lab has ever tried to use BacLink to transfer data from the LIS into WHONET, were any of the following problems encountered?</v>
      </c>
      <c r="B772" s="116" t="s">
        <v>2780</v>
      </c>
      <c r="C772" s="601" t="s">
        <v>5965</v>
      </c>
      <c r="D772" s="116" t="s">
        <v>2811</v>
      </c>
      <c r="E772" s="133" t="s">
        <v>4392</v>
      </c>
    </row>
    <row r="773" spans="1:5">
      <c r="A773" s="145" t="str">
        <f t="shared" si="12"/>
        <v>The LIS export file was missing some of the required data fields</v>
      </c>
      <c r="B773" s="116" t="s">
        <v>2319</v>
      </c>
      <c r="C773" s="596" t="s">
        <v>5966</v>
      </c>
      <c r="D773" s="116" t="s">
        <v>5199</v>
      </c>
      <c r="E773" s="133" t="s">
        <v>4393</v>
      </c>
    </row>
    <row r="774" spans="1:5" ht="25.5">
      <c r="A774" s="145" t="str">
        <f t="shared" si="12"/>
        <v xml:space="preserve">The LIS export file merged/combined different data fields into a single column </v>
      </c>
      <c r="B774" s="116" t="s">
        <v>2318</v>
      </c>
      <c r="C774" s="596" t="s">
        <v>5967</v>
      </c>
      <c r="D774" s="116" t="s">
        <v>5200</v>
      </c>
      <c r="E774" s="133" t="s">
        <v>4394</v>
      </c>
    </row>
    <row r="775" spans="1:5">
      <c r="A775" s="145" t="str">
        <f t="shared" si="12"/>
        <v>The LIS export file does not distinguish antibiotic results by AST method</v>
      </c>
      <c r="B775" s="116" t="s">
        <v>2317</v>
      </c>
      <c r="C775" s="596" t="s">
        <v>5968</v>
      </c>
      <c r="D775" s="116" t="s">
        <v>5201</v>
      </c>
      <c r="E775" s="62" t="s">
        <v>4395</v>
      </c>
    </row>
    <row r="776" spans="1:5">
      <c r="A776" s="145" t="str">
        <f t="shared" si="12"/>
        <v>The LIS export file does not contain zone sizes or MIC values</v>
      </c>
      <c r="B776" s="116" t="s">
        <v>2320</v>
      </c>
      <c r="C776" s="596" t="s">
        <v>5969</v>
      </c>
      <c r="D776" s="116" t="s">
        <v>5202</v>
      </c>
      <c r="E776" s="133" t="s">
        <v>4396</v>
      </c>
    </row>
    <row r="777" spans="1:5">
      <c r="A777" s="145" t="str">
        <f t="shared" si="12"/>
        <v>Other, please describe in comments</v>
      </c>
      <c r="B777" s="116" t="s">
        <v>748</v>
      </c>
      <c r="C777" s="596" t="s">
        <v>5956</v>
      </c>
      <c r="D777" s="116" t="s">
        <v>2807</v>
      </c>
      <c r="E777" s="133" t="s">
        <v>3362</v>
      </c>
    </row>
    <row r="778" spans="1:5" ht="25.5">
      <c r="A778" s="145" t="str">
        <f t="shared" si="12"/>
        <v>If the lab has ever tried to use BacLink to transfer data from the automated AST instrument into WHONET, were any of the following problems encountered?</v>
      </c>
      <c r="B778" s="116" t="s">
        <v>2781</v>
      </c>
      <c r="C778" s="601" t="s">
        <v>5970</v>
      </c>
      <c r="D778" s="116" t="s">
        <v>5203</v>
      </c>
      <c r="E778" s="133" t="s">
        <v>4397</v>
      </c>
    </row>
    <row r="779" spans="1:5" ht="25.5">
      <c r="A779" s="145" t="str">
        <f t="shared" si="12"/>
        <v>The instrument export file was missing some of the required data fields (like patient demographics)</v>
      </c>
      <c r="B779" s="116" t="s">
        <v>2328</v>
      </c>
      <c r="C779" s="596" t="s">
        <v>5971</v>
      </c>
      <c r="D779" s="116" t="s">
        <v>2812</v>
      </c>
      <c r="E779" s="133" t="s">
        <v>4398</v>
      </c>
    </row>
    <row r="780" spans="1:5" ht="25.5">
      <c r="A780" s="145" t="str">
        <f t="shared" si="12"/>
        <v xml:space="preserve">The instrument export file merged/combined different data fields into a single column </v>
      </c>
      <c r="B780" s="116" t="s">
        <v>2327</v>
      </c>
      <c r="C780" s="596" t="s">
        <v>5972</v>
      </c>
      <c r="D780" s="116" t="s">
        <v>2813</v>
      </c>
      <c r="E780" s="133" t="s">
        <v>4399</v>
      </c>
    </row>
    <row r="781" spans="1:5">
      <c r="A781" s="145" t="str">
        <f t="shared" si="12"/>
        <v>The instrument export file was missing MIC values</v>
      </c>
      <c r="B781" s="116" t="s">
        <v>2329</v>
      </c>
      <c r="C781" s="596" t="s">
        <v>5973</v>
      </c>
      <c r="D781" s="116" t="s">
        <v>5204</v>
      </c>
      <c r="E781" s="133" t="s">
        <v>4400</v>
      </c>
    </row>
    <row r="782" spans="1:5">
      <c r="A782" s="145" t="str">
        <f t="shared" si="12"/>
        <v>The instrument export file was missing SIR values</v>
      </c>
      <c r="B782" s="116" t="s">
        <v>2330</v>
      </c>
      <c r="C782" s="596" t="s">
        <v>5974</v>
      </c>
      <c r="D782" s="116" t="s">
        <v>2814</v>
      </c>
      <c r="E782" s="133" t="s">
        <v>4401</v>
      </c>
    </row>
    <row r="783" spans="1:5">
      <c r="A783" s="145" t="str">
        <f t="shared" si="12"/>
        <v>Other, please describe in comments</v>
      </c>
      <c r="B783" s="116" t="s">
        <v>748</v>
      </c>
      <c r="C783" s="596" t="s">
        <v>5956</v>
      </c>
      <c r="D783" s="116" t="s">
        <v>2807</v>
      </c>
      <c r="E783" s="133" t="s">
        <v>3362</v>
      </c>
    </row>
    <row r="784" spans="1:5">
      <c r="A784" s="145" t="str">
        <f t="shared" si="12"/>
        <v>4- QUALITY ASSURANCE</v>
      </c>
      <c r="B784" s="116" t="s">
        <v>948</v>
      </c>
      <c r="C784" s="603" t="s">
        <v>5975</v>
      </c>
      <c r="D784" s="116" t="s">
        <v>2525</v>
      </c>
      <c r="E784" s="133" t="s">
        <v>3226</v>
      </c>
    </row>
    <row r="785" spans="1:5">
      <c r="A785" s="145" t="str">
        <f t="shared" si="12"/>
        <v>QUALITY STRUCTURE/BASICS</v>
      </c>
      <c r="B785" s="116" t="s">
        <v>782</v>
      </c>
      <c r="C785" s="602" t="s">
        <v>6546</v>
      </c>
      <c r="D785" s="116" t="s">
        <v>5205</v>
      </c>
      <c r="E785" s="62" t="s">
        <v>4402</v>
      </c>
    </row>
    <row r="786" spans="1:5">
      <c r="A786" s="145" t="str">
        <f t="shared" si="12"/>
        <v>Is there a Quality Manual in place that conforms to ISO standards? (15189, 17025 or 9001)?</v>
      </c>
      <c r="B786" s="116" t="s">
        <v>784</v>
      </c>
      <c r="C786" s="602" t="s">
        <v>5976</v>
      </c>
      <c r="D786" s="116" t="s">
        <v>2817</v>
      </c>
      <c r="E786" s="133" t="s">
        <v>3363</v>
      </c>
    </row>
    <row r="787" spans="1:5">
      <c r="A787" s="145" t="str">
        <f t="shared" si="12"/>
        <v>Does the lab have a formally designated Quality Officer or Manager?</v>
      </c>
      <c r="B787" s="116" t="s">
        <v>936</v>
      </c>
      <c r="C787" s="602" t="s">
        <v>5977</v>
      </c>
      <c r="D787" s="116" t="s">
        <v>5206</v>
      </c>
      <c r="E787" s="133" t="s">
        <v>4403</v>
      </c>
    </row>
    <row r="788" spans="1:5" ht="25.5">
      <c r="A788" s="145" t="str">
        <f t="shared" si="12"/>
        <v>Is there a Quality Focal Point in bacteriology, in charge of collaboration with quality manager?</v>
      </c>
      <c r="B788" s="116" t="s">
        <v>937</v>
      </c>
      <c r="C788" s="610" t="s">
        <v>5978</v>
      </c>
      <c r="D788" s="116" t="s">
        <v>2818</v>
      </c>
      <c r="E788" s="62" t="s">
        <v>4404</v>
      </c>
    </row>
    <row r="789" spans="1:5" ht="25.5">
      <c r="A789" s="145" t="str">
        <f t="shared" si="12"/>
        <v>Is there documentation showing that the Quality Officers and Focal Points have received appropriate training in Quality Management Systems (QMS)?</v>
      </c>
      <c r="B789" s="116" t="s">
        <v>783</v>
      </c>
      <c r="C789" s="610" t="s">
        <v>5979</v>
      </c>
      <c r="D789" s="116" t="s">
        <v>5207</v>
      </c>
      <c r="E789" s="133" t="s">
        <v>4405</v>
      </c>
    </row>
    <row r="790" spans="1:5">
      <c r="A790" s="145" t="str">
        <f t="shared" si="12"/>
        <v>1: Yes - 2: Some, but would like additional training - 3: No training documented</v>
      </c>
      <c r="B790" s="125" t="s">
        <v>300</v>
      </c>
      <c r="C790" s="603" t="s">
        <v>5980</v>
      </c>
      <c r="D790" s="125" t="s">
        <v>2819</v>
      </c>
      <c r="E790" s="138" t="s">
        <v>4406</v>
      </c>
    </row>
    <row r="791" spans="1:5" ht="25.5">
      <c r="A791" s="145" t="str">
        <f t="shared" si="12"/>
        <v>How often does a Supervisor or Quality Officer review Media QC, ID QC, and AST QC results?</v>
      </c>
      <c r="B791" s="116" t="s">
        <v>2436</v>
      </c>
      <c r="C791" s="602" t="s">
        <v>7440</v>
      </c>
      <c r="D791" s="116" t="s">
        <v>5208</v>
      </c>
      <c r="E791" s="133" t="s">
        <v>4407</v>
      </c>
    </row>
    <row r="792" spans="1:5">
      <c r="A792" s="145" t="str">
        <f t="shared" si="12"/>
        <v>1: Weekly  – 2: Monthly  – 3: Sporadically – 4: Never</v>
      </c>
      <c r="B792" s="116" t="s">
        <v>2437</v>
      </c>
      <c r="C792" s="603" t="s">
        <v>5982</v>
      </c>
      <c r="D792" s="116" t="s">
        <v>2820</v>
      </c>
      <c r="E792" s="133" t="s">
        <v>3364</v>
      </c>
    </row>
    <row r="793" spans="1:5">
      <c r="A793" s="145" t="str">
        <f t="shared" si="12"/>
        <v>Is there evidence that QC review is performed at the stated frequency?</v>
      </c>
      <c r="B793" s="116" t="s">
        <v>823</v>
      </c>
      <c r="C793" s="602" t="s">
        <v>5983</v>
      </c>
      <c r="D793" s="116" t="s">
        <v>2821</v>
      </c>
      <c r="E793" s="133" t="s">
        <v>3365</v>
      </c>
    </row>
    <row r="794" spans="1:5">
      <c r="A794" s="145" t="str">
        <f t="shared" si="12"/>
        <v>1: Yes, for all QC results - 2: Yes, but only for some QC results - 3: No</v>
      </c>
      <c r="B794" s="116" t="s">
        <v>123</v>
      </c>
      <c r="C794" s="608" t="s">
        <v>5984</v>
      </c>
      <c r="D794" s="116" t="s">
        <v>5209</v>
      </c>
      <c r="E794" s="133" t="s">
        <v>3366</v>
      </c>
    </row>
    <row r="795" spans="1:5" ht="25.5">
      <c r="A795" s="145" t="str">
        <f t="shared" si="12"/>
        <v xml:space="preserve">Is there documentation showing that the the Supervisor/Quality Officer received training on how to effectively troubleshoot QC failures? </v>
      </c>
      <c r="B795" s="116" t="s">
        <v>825</v>
      </c>
      <c r="C795" s="602" t="s">
        <v>5985</v>
      </c>
      <c r="D795" s="116" t="s">
        <v>5210</v>
      </c>
      <c r="E795" s="62" t="s">
        <v>4408</v>
      </c>
    </row>
    <row r="796" spans="1:5">
      <c r="A796" s="145" t="str">
        <f t="shared" si="12"/>
        <v>1: Yes - 2: Some, but would like additional training - 3: No training documented</v>
      </c>
      <c r="B796" s="116" t="s">
        <v>300</v>
      </c>
      <c r="C796" s="603" t="s">
        <v>5980</v>
      </c>
      <c r="D796" s="116" t="s">
        <v>2819</v>
      </c>
      <c r="E796" s="133" t="s">
        <v>4406</v>
      </c>
    </row>
    <row r="797" spans="1:5" ht="25.5">
      <c r="A797" s="145" t="str">
        <f t="shared" si="12"/>
        <v>Does a Supervisor or qualified designee review positive culture results every day?</v>
      </c>
      <c r="B797" s="116" t="s">
        <v>824</v>
      </c>
      <c r="C797" s="602" t="s">
        <v>5986</v>
      </c>
      <c r="D797" s="116" t="s">
        <v>5211</v>
      </c>
      <c r="E797" s="133" t="s">
        <v>4409</v>
      </c>
    </row>
    <row r="798" spans="1:5" ht="25.5">
      <c r="A798" s="145" t="str">
        <f t="shared" si="12"/>
        <v>Are there written guidelines stating who is permitted to modify erroneous lab results after they have been reported?</v>
      </c>
      <c r="B798" s="116" t="s">
        <v>42</v>
      </c>
      <c r="C798" s="603" t="s">
        <v>5987</v>
      </c>
      <c r="D798" s="116" t="s">
        <v>5212</v>
      </c>
      <c r="E798" s="133" t="s">
        <v>4410</v>
      </c>
    </row>
    <row r="799" spans="1:5">
      <c r="A799" s="145" t="str">
        <f t="shared" si="12"/>
        <v>Who is permitted to modify erroneous lab results?</v>
      </c>
      <c r="B799" s="116" t="s">
        <v>43</v>
      </c>
      <c r="C799" s="602" t="s">
        <v>5988</v>
      </c>
      <c r="D799" s="116" t="s">
        <v>5213</v>
      </c>
      <c r="E799" s="133" t="s">
        <v>3367</v>
      </c>
    </row>
    <row r="800" spans="1:5">
      <c r="A800" s="145" t="str">
        <f t="shared" si="12"/>
        <v>1: Supervisors and/or persons with supervisory permission - 2: All microbiologists</v>
      </c>
      <c r="B800" s="116" t="s">
        <v>344</v>
      </c>
      <c r="C800" s="603" t="s">
        <v>5989</v>
      </c>
      <c r="D800" s="116" t="s">
        <v>2822</v>
      </c>
      <c r="E800" s="133" t="s">
        <v>3368</v>
      </c>
    </row>
    <row r="801" spans="1:5" ht="25.5">
      <c r="A801" s="145" t="str">
        <f t="shared" si="12"/>
        <v>When corrections to patient results are made, what is done with the erroneous result?</v>
      </c>
      <c r="B801" s="116" t="s">
        <v>44</v>
      </c>
      <c r="C801" s="602" t="s">
        <v>5990</v>
      </c>
      <c r="D801" s="116" t="s">
        <v>5214</v>
      </c>
      <c r="E801" s="133" t="s">
        <v>4411</v>
      </c>
    </row>
    <row r="802" spans="1:5" ht="25.5">
      <c r="A802" s="145" t="str">
        <f t="shared" si="12"/>
        <v>1: Erroneous results remain in place but are amended to reflect that they are erroneous - 2: Erroneous results are deleted from the record - 3: Other(explain in comments)</v>
      </c>
      <c r="B802" s="116" t="s">
        <v>124</v>
      </c>
      <c r="C802" s="603" t="s">
        <v>5991</v>
      </c>
      <c r="D802" s="116" t="s">
        <v>5215</v>
      </c>
      <c r="E802" s="133" t="s">
        <v>4412</v>
      </c>
    </row>
    <row r="803" spans="1:5">
      <c r="A803" s="145" t="str">
        <f t="shared" si="12"/>
        <v>LABORATORY STAFF EDUCATION/TRAINING/COMPETENCY</v>
      </c>
      <c r="B803" s="116" t="s">
        <v>860</v>
      </c>
      <c r="C803" s="602" t="s">
        <v>6547</v>
      </c>
      <c r="D803" s="116" t="s">
        <v>4966</v>
      </c>
      <c r="E803" s="133" t="s">
        <v>4413</v>
      </c>
    </row>
    <row r="804" spans="1:5" ht="25.5">
      <c r="A804" s="145" t="str">
        <f t="shared" si="12"/>
        <v>Does at least 50% of the technical staff possess formal education in microbiology or medical laboratory science? (Refer to the figure in column D)</v>
      </c>
      <c r="B804" s="116" t="s">
        <v>1663</v>
      </c>
      <c r="C804" s="603" t="s">
        <v>5992</v>
      </c>
      <c r="D804" s="116" t="s">
        <v>5216</v>
      </c>
      <c r="E804" s="133" t="s">
        <v>4414</v>
      </c>
    </row>
    <row r="805" spans="1:5" ht="25.5">
      <c r="A805" s="145" t="str">
        <f t="shared" si="12"/>
        <v>Is the lab sufficiently staffed to provide high quality services? (Including support staff.)</v>
      </c>
      <c r="B805" s="116" t="s">
        <v>829</v>
      </c>
      <c r="C805" s="602" t="s">
        <v>5993</v>
      </c>
      <c r="D805" s="116" t="s">
        <v>2823</v>
      </c>
      <c r="E805" s="133" t="s">
        <v>4415</v>
      </c>
    </row>
    <row r="806" spans="1:5">
      <c r="A806" s="145" t="str">
        <f t="shared" si="12"/>
        <v>Does the lab have a standardized process for training new employees?</v>
      </c>
      <c r="B806" s="116" t="s">
        <v>1974</v>
      </c>
      <c r="C806" s="602" t="s">
        <v>5994</v>
      </c>
      <c r="D806" s="116" t="s">
        <v>2824</v>
      </c>
      <c r="E806" s="133" t="s">
        <v>4416</v>
      </c>
    </row>
    <row r="807" spans="1:5" ht="38.25">
      <c r="A807" s="145" t="str">
        <f t="shared" si="12"/>
        <v>Does the lab have up-to-date documentation showing which benches &amp; tests each staff member has been trained on and approved to work independently? (Review such records)</v>
      </c>
      <c r="B807" s="116" t="s">
        <v>785</v>
      </c>
      <c r="C807" s="602" t="s">
        <v>7441</v>
      </c>
      <c r="D807" s="116" t="s">
        <v>5217</v>
      </c>
      <c r="E807" s="133" t="s">
        <v>4417</v>
      </c>
    </row>
    <row r="808" spans="1:5" ht="38.25">
      <c r="A808" s="145" t="str">
        <f t="shared" si="12"/>
        <v>Do records demonstrate that lab staff receive annual competency assessments for each of the following? (Review competency records, select N/A if not on lab's test menu)</v>
      </c>
      <c r="B808" s="116" t="s">
        <v>867</v>
      </c>
      <c r="C808" s="602" t="s">
        <v>7442</v>
      </c>
      <c r="D808" s="116" t="s">
        <v>5218</v>
      </c>
      <c r="E808" s="62" t="s">
        <v>4418</v>
      </c>
    </row>
    <row r="809" spans="1:5">
      <c r="A809" s="145" t="str">
        <f t="shared" si="12"/>
        <v>Blood culture</v>
      </c>
      <c r="B809" s="116" t="s">
        <v>862</v>
      </c>
      <c r="C809" s="603" t="s">
        <v>7308</v>
      </c>
      <c r="D809" s="116" t="s">
        <v>5219</v>
      </c>
      <c r="E809" s="133" t="s">
        <v>4419</v>
      </c>
    </row>
    <row r="810" spans="1:5">
      <c r="A810" s="145" t="str">
        <f t="shared" si="12"/>
        <v>Urine culture</v>
      </c>
      <c r="B810" s="116" t="s">
        <v>863</v>
      </c>
      <c r="C810" s="603" t="s">
        <v>7120</v>
      </c>
      <c r="D810" s="116" t="s">
        <v>2825</v>
      </c>
      <c r="E810" s="133" t="s">
        <v>4420</v>
      </c>
    </row>
    <row r="811" spans="1:5">
      <c r="A811" s="145" t="str">
        <f t="shared" si="12"/>
        <v>Stool culture</v>
      </c>
      <c r="B811" s="116" t="s">
        <v>864</v>
      </c>
      <c r="C811" s="603" t="s">
        <v>7121</v>
      </c>
      <c r="D811" s="116" t="s">
        <v>2826</v>
      </c>
      <c r="E811" s="133" t="s">
        <v>3975</v>
      </c>
    </row>
    <row r="812" spans="1:5">
      <c r="A812" s="145" t="str">
        <f t="shared" si="12"/>
        <v>Respiratory culture (non-TB)</v>
      </c>
      <c r="B812" s="116" t="s">
        <v>865</v>
      </c>
      <c r="C812" s="603" t="s">
        <v>7122</v>
      </c>
      <c r="D812" s="116" t="s">
        <v>2827</v>
      </c>
      <c r="E812" s="133" t="s">
        <v>3369</v>
      </c>
    </row>
    <row r="813" spans="1:5">
      <c r="A813" s="145" t="str">
        <f t="shared" si="12"/>
        <v>Wound culture</v>
      </c>
      <c r="B813" s="116" t="s">
        <v>866</v>
      </c>
      <c r="C813" s="603" t="s">
        <v>7123</v>
      </c>
      <c r="D813" s="116" t="s">
        <v>2828</v>
      </c>
      <c r="E813" s="133" t="s">
        <v>4421</v>
      </c>
    </row>
    <row r="814" spans="1:5">
      <c r="A814" s="145" t="str">
        <f t="shared" si="12"/>
        <v>Cerebrospinal Fluid Cultures</v>
      </c>
      <c r="B814" s="116" t="s">
        <v>854</v>
      </c>
      <c r="C814" s="603" t="s">
        <v>7124</v>
      </c>
      <c r="D814" s="116" t="s">
        <v>2494</v>
      </c>
      <c r="E814" s="133" t="s">
        <v>3206</v>
      </c>
    </row>
    <row r="815" spans="1:5">
      <c r="A815" s="145" t="str">
        <f t="shared" si="12"/>
        <v>Sterile Body Fluid Cultures</v>
      </c>
      <c r="B815" s="116" t="s">
        <v>847</v>
      </c>
      <c r="C815" s="603" t="s">
        <v>7125</v>
      </c>
      <c r="D815" s="116" t="s">
        <v>2495</v>
      </c>
      <c r="E815" s="133" t="s">
        <v>3207</v>
      </c>
    </row>
    <row r="816" spans="1:5">
      <c r="A816" s="145" t="str">
        <f t="shared" si="12"/>
        <v>Antibiotic Susceptibility Testing</v>
      </c>
      <c r="B816" s="116" t="s">
        <v>283</v>
      </c>
      <c r="C816" s="603" t="s">
        <v>5759</v>
      </c>
      <c r="D816" s="116" t="s">
        <v>2631</v>
      </c>
      <c r="E816" s="133" t="s">
        <v>3306</v>
      </c>
    </row>
    <row r="817" spans="1:5" ht="140.25">
      <c r="A817" s="145" t="str">
        <f t="shared" si="12"/>
        <v>Standard: Newly hired lab staff should be assessed for competency before performing independent duties and again within six months. All lab staff should be regularly assessed for testing competency at least once a year. Staff assigned to a new section should be assessed before fully assuming independent duties. When deficiencies are noted, retraining and reassessment should be planned and documented. If the employee’s competency remains below standard, further action might include supervisory review of work, re-assignment of duties, or other appropriate actions. Records of competency assessments and resulting actions should be retained in personnel files and/or quality records. Records should show which skills were assessed, how those skills were measured, and who performed the assessment.</v>
      </c>
      <c r="B817" s="116" t="s">
        <v>85</v>
      </c>
      <c r="C817" s="603" t="s">
        <v>7443</v>
      </c>
      <c r="D817" s="140" t="s">
        <v>2829</v>
      </c>
      <c r="E817" s="133" t="s">
        <v>4422</v>
      </c>
    </row>
    <row r="818" spans="1:5">
      <c r="A818" s="145" t="str">
        <f t="shared" si="12"/>
        <v>TOUBLESHOOTING, PROBLEM SOLVING, AND ROOT CAUSE ANALYSES</v>
      </c>
      <c r="B818" s="116" t="s">
        <v>875</v>
      </c>
      <c r="C818" s="602" t="s">
        <v>6548</v>
      </c>
      <c r="D818" s="116" t="s">
        <v>5220</v>
      </c>
      <c r="E818" s="62" t="s">
        <v>4037</v>
      </c>
    </row>
    <row r="819" spans="1:5" ht="25.5">
      <c r="A819" s="145" t="str">
        <f t="shared" si="12"/>
        <v>Is a root cause analysis performed when unacceptable QC results are obtained? (Request to see a recent example)</v>
      </c>
      <c r="B819" s="116" t="s">
        <v>876</v>
      </c>
      <c r="C819" s="603" t="s">
        <v>5999</v>
      </c>
      <c r="D819" s="116" t="s">
        <v>5221</v>
      </c>
      <c r="E819" s="133" t="s">
        <v>4423</v>
      </c>
    </row>
    <row r="820" spans="1:5" ht="25.5">
      <c r="A820" s="145" t="str">
        <f t="shared" si="12"/>
        <v>Is corrective action based on the findings of the root cause analysis documented?</v>
      </c>
      <c r="B820" s="116" t="s">
        <v>46</v>
      </c>
      <c r="C820" s="603" t="s">
        <v>6000</v>
      </c>
      <c r="D820" s="116" t="s">
        <v>5222</v>
      </c>
      <c r="E820" s="133" t="s">
        <v>4424</v>
      </c>
    </row>
    <row r="821" spans="1:5" ht="25.5">
      <c r="A821" s="145" t="str">
        <f t="shared" si="12"/>
        <v>Is there evidence the supervisor or Quality Officer has received adequate training on how to perform root-cause analysis of QC failures?</v>
      </c>
      <c r="B821" s="116" t="s">
        <v>2415</v>
      </c>
      <c r="C821" s="603" t="s">
        <v>6001</v>
      </c>
      <c r="D821" s="116" t="s">
        <v>2830</v>
      </c>
      <c r="E821" s="133" t="s">
        <v>4425</v>
      </c>
    </row>
    <row r="822" spans="1:5">
      <c r="A822" s="145" t="str">
        <f t="shared" si="12"/>
        <v>1: Yes - 2: Some, but would like additional training - 3: No</v>
      </c>
      <c r="B822" s="116" t="s">
        <v>301</v>
      </c>
      <c r="C822" s="603" t="s">
        <v>6002</v>
      </c>
      <c r="D822" s="116" t="s">
        <v>2831</v>
      </c>
      <c r="E822" s="133" t="s">
        <v>4426</v>
      </c>
    </row>
    <row r="823" spans="1:5" ht="25.5">
      <c r="A823" s="145" t="str">
        <f t="shared" si="12"/>
        <v>Are patient results reported if QC of media, ID method, or AST method was not performed?</v>
      </c>
      <c r="B823" s="116" t="s">
        <v>877</v>
      </c>
      <c r="C823" s="602" t="s">
        <v>7444</v>
      </c>
      <c r="D823" s="116" t="s">
        <v>5223</v>
      </c>
      <c r="E823" s="133" t="s">
        <v>4427</v>
      </c>
    </row>
    <row r="824" spans="1:5" ht="25.5">
      <c r="A824" s="145" t="str">
        <f t="shared" si="12"/>
        <v>Are patient results reported if QC of media, ID method, or AST method failed to produce acceptable results?</v>
      </c>
      <c r="B824" s="116" t="s">
        <v>878</v>
      </c>
      <c r="C824" s="602" t="s">
        <v>7445</v>
      </c>
      <c r="D824" s="116" t="s">
        <v>5224</v>
      </c>
      <c r="E824" s="133" t="s">
        <v>4428</v>
      </c>
    </row>
    <row r="825" spans="1:5" ht="25.5">
      <c r="A825" s="145" t="str">
        <f t="shared" si="12"/>
        <v>Is there evidence that the lab troubleshoots unacceptable QC results for media, reagents, ID systems and AST methods?</v>
      </c>
      <c r="B825" s="116" t="s">
        <v>879</v>
      </c>
      <c r="C825" s="602" t="s">
        <v>7446</v>
      </c>
      <c r="D825" s="116" t="s">
        <v>5225</v>
      </c>
      <c r="E825" s="133" t="s">
        <v>4429</v>
      </c>
    </row>
    <row r="826" spans="1:5" ht="25.5">
      <c r="A826" s="145" t="str">
        <f t="shared" si="12"/>
        <v xml:space="preserve">If automated instruments are used for ID, (e.g., Vitek, Phoenix, Microscan) is there user manual or SOP that describes how to troubleshoot instrument failures? </v>
      </c>
      <c r="B826" s="116" t="s">
        <v>2122</v>
      </c>
      <c r="C826" s="602" t="s">
        <v>7447</v>
      </c>
      <c r="D826" s="116" t="s">
        <v>5226</v>
      </c>
      <c r="E826" s="133" t="s">
        <v>4430</v>
      </c>
    </row>
    <row r="827" spans="1:5">
      <c r="A827" s="145" t="str">
        <f t="shared" si="12"/>
        <v>Check NA if lab does not use automated instrument</v>
      </c>
      <c r="B827" s="116" t="s">
        <v>120</v>
      </c>
      <c r="C827" s="603" t="s">
        <v>7448</v>
      </c>
      <c r="D827" s="116" t="s">
        <v>5227</v>
      </c>
      <c r="E827" s="133" t="s">
        <v>4431</v>
      </c>
    </row>
    <row r="828" spans="1:5">
      <c r="A828" s="145" t="str">
        <f t="shared" si="12"/>
        <v>EXTERNAL QUALITY ASSESSMENT (EQA)</v>
      </c>
      <c r="B828" s="116" t="s">
        <v>2332</v>
      </c>
      <c r="C828" s="602" t="s">
        <v>6549</v>
      </c>
      <c r="D828" s="116" t="s">
        <v>4968</v>
      </c>
      <c r="E828" s="133" t="s">
        <v>3228</v>
      </c>
    </row>
    <row r="829" spans="1:5" ht="38.25">
      <c r="A829" s="145" t="str">
        <f t="shared" si="12"/>
        <v xml:space="preserve">How many times per year does the lab currently receive EQA/PT challenges that include both bacterial identification &amp; AST? (Please do not include challenges designed to focus on a single organism, e.g., TB or N.gonorrhoeae) </v>
      </c>
      <c r="B829" s="116" t="s">
        <v>2815</v>
      </c>
      <c r="C829" s="602" t="s">
        <v>6007</v>
      </c>
      <c r="D829" s="116" t="s">
        <v>5228</v>
      </c>
      <c r="E829" s="133" t="s">
        <v>4432</v>
      </c>
    </row>
    <row r="830" spans="1:5" ht="25.5">
      <c r="A830" s="145" t="str">
        <f t="shared" si="12"/>
        <v>1: One time per year; 2: Two times per year; 3: Three times per year or more; 4: Zero (if zero, please answer the next question, then skip to next section)</v>
      </c>
      <c r="B830" s="126" t="s">
        <v>2416</v>
      </c>
      <c r="C830" s="603" t="s">
        <v>6008</v>
      </c>
      <c r="D830" s="119" t="s">
        <v>2832</v>
      </c>
      <c r="E830" s="23" t="s">
        <v>3370</v>
      </c>
    </row>
    <row r="831" spans="1:5" ht="25.5">
      <c r="A831" s="145" t="str">
        <f t="shared" si="12"/>
        <v>If the lab does not participate in an EQA program, what is the reason? (Informational, not scored)</v>
      </c>
      <c r="B831" s="117" t="s">
        <v>1611</v>
      </c>
      <c r="C831" s="602" t="s">
        <v>6009</v>
      </c>
      <c r="D831" s="117" t="s">
        <v>5229</v>
      </c>
      <c r="E831" s="133" t="s">
        <v>4433</v>
      </c>
    </row>
    <row r="832" spans="1:5">
      <c r="A832" s="145" t="str">
        <f t="shared" si="12"/>
        <v>Is the EQA/PT provider ISO-17043 accredited?</v>
      </c>
      <c r="B832" s="116" t="s">
        <v>786</v>
      </c>
      <c r="C832" s="602" t="s">
        <v>6010</v>
      </c>
      <c r="D832" s="116" t="s">
        <v>5230</v>
      </c>
      <c r="E832" s="133" t="s">
        <v>4434</v>
      </c>
    </row>
    <row r="833" spans="1:5">
      <c r="A833" s="145" t="str">
        <f t="shared" si="12"/>
        <v>Please list provider in comments</v>
      </c>
      <c r="B833" s="119" t="s">
        <v>1615</v>
      </c>
      <c r="C833" s="605" t="s">
        <v>6011</v>
      </c>
      <c r="D833" s="119" t="s">
        <v>2833</v>
      </c>
      <c r="E833" s="135" t="s">
        <v>4435</v>
      </c>
    </row>
    <row r="834" spans="1:5" ht="25.5">
      <c r="A834" s="145" t="str">
        <f t="shared" si="12"/>
        <v>Are the test methods used on EQA isolates the same as the test methods used for routine patient isolates?</v>
      </c>
      <c r="B834" s="116" t="s">
        <v>1664</v>
      </c>
      <c r="C834" s="605" t="s">
        <v>6012</v>
      </c>
      <c r="D834" s="116" t="s">
        <v>5231</v>
      </c>
      <c r="E834" s="62" t="s">
        <v>4436</v>
      </c>
    </row>
    <row r="835" spans="1:5" ht="25.5">
      <c r="A835" s="145" t="str">
        <f t="shared" si="12"/>
        <v>Does the lab ever perform additional testing on an EQA isolate compared to what would be performed on a typical patient isolate?</v>
      </c>
      <c r="B835" s="116" t="s">
        <v>1612</v>
      </c>
      <c r="C835" s="605" t="s">
        <v>6013</v>
      </c>
      <c r="D835" s="116" t="s">
        <v>5232</v>
      </c>
      <c r="E835" s="133" t="s">
        <v>4437</v>
      </c>
    </row>
    <row r="836" spans="1:5" ht="25.5">
      <c r="A836" s="145" t="str">
        <f t="shared" ref="A836:A899" si="13">IF(langue=1,B836,IF(langue=2,D836,E836))</f>
        <v>Does the lab ever send EQA isolates to another lab for confirmation before submitting results?</v>
      </c>
      <c r="B836" s="116" t="s">
        <v>1613</v>
      </c>
      <c r="C836" s="605" t="s">
        <v>7449</v>
      </c>
      <c r="D836" s="116" t="s">
        <v>2834</v>
      </c>
      <c r="E836" s="133" t="s">
        <v>4438</v>
      </c>
    </row>
    <row r="837" spans="1:5" ht="25.5">
      <c r="A837" s="145" t="str">
        <f t="shared" si="13"/>
        <v>Does the lab ever call another lab to ask what their EQA result was before submitting results?</v>
      </c>
      <c r="B837" s="116" t="s">
        <v>1614</v>
      </c>
      <c r="C837" s="605" t="s">
        <v>6014</v>
      </c>
      <c r="D837" s="116" t="s">
        <v>5233</v>
      </c>
      <c r="E837" s="133" t="s">
        <v>4439</v>
      </c>
    </row>
    <row r="838" spans="1:5" ht="38.25">
      <c r="A838" s="145" t="str">
        <f t="shared" si="13"/>
        <v>Are PT/EQA specimens tested by the same staff performing patient testing? (Look for evidence that all staff participate in the challenges, not only supervisors or senior staff)</v>
      </c>
      <c r="B838" s="116" t="s">
        <v>2816</v>
      </c>
      <c r="C838" s="603" t="s">
        <v>6015</v>
      </c>
      <c r="D838" s="116" t="s">
        <v>5234</v>
      </c>
      <c r="E838" s="133" t="s">
        <v>4440</v>
      </c>
    </row>
    <row r="839" spans="1:5" ht="25.5">
      <c r="A839" s="145" t="str">
        <f t="shared" si="13"/>
        <v xml:space="preserve">On average, how long does the lab have to wait before receiving the results of their PT/EQA performance? </v>
      </c>
      <c r="B839" s="116" t="s">
        <v>125</v>
      </c>
      <c r="C839" s="603" t="s">
        <v>6016</v>
      </c>
      <c r="D839" s="116" t="s">
        <v>5235</v>
      </c>
      <c r="E839" s="62" t="s">
        <v>4441</v>
      </c>
    </row>
    <row r="840" spans="1:5">
      <c r="A840" s="145" t="str">
        <f t="shared" si="13"/>
        <v>1: Less than 2 months; 2: 2 – 6 months; 3: More than 6 months; NA: no EQA</v>
      </c>
      <c r="B840" s="116" t="s">
        <v>787</v>
      </c>
      <c r="C840" s="603" t="s">
        <v>6017</v>
      </c>
      <c r="D840" s="116" t="s">
        <v>2835</v>
      </c>
      <c r="E840" s="133" t="s">
        <v>3371</v>
      </c>
    </row>
    <row r="841" spans="1:5" ht="25.5">
      <c r="A841" s="145" t="str">
        <f t="shared" si="13"/>
        <v xml:space="preserve">Review the 3 most recent EQA challenges for organism identification. On how many did the lab score &gt;80%? </v>
      </c>
      <c r="B841" s="116" t="s">
        <v>788</v>
      </c>
      <c r="C841" s="603" t="s">
        <v>7450</v>
      </c>
      <c r="D841" s="116" t="s">
        <v>5236</v>
      </c>
      <c r="E841" s="133" t="s">
        <v>4442</v>
      </c>
    </row>
    <row r="842" spans="1:5">
      <c r="A842" s="145" t="str">
        <f t="shared" si="13"/>
        <v>If scores are not made available to review, select "None"</v>
      </c>
      <c r="B842" s="116" t="s">
        <v>2438</v>
      </c>
      <c r="C842" s="603" t="s">
        <v>6018</v>
      </c>
      <c r="D842" s="116" t="s">
        <v>2836</v>
      </c>
      <c r="E842" s="133" t="s">
        <v>4443</v>
      </c>
    </row>
    <row r="843" spans="1:5" ht="25.5">
      <c r="A843" s="145" t="str">
        <f t="shared" si="13"/>
        <v xml:space="preserve">Review the 3 most recent EQA challenges for AST. On how many did the lab score &gt;80%? </v>
      </c>
      <c r="B843" s="116" t="s">
        <v>789</v>
      </c>
      <c r="C843" s="603" t="s">
        <v>6019</v>
      </c>
      <c r="D843" s="116" t="s">
        <v>5237</v>
      </c>
      <c r="E843" s="133" t="s">
        <v>4444</v>
      </c>
    </row>
    <row r="844" spans="1:5">
      <c r="A844" s="145" t="str">
        <f t="shared" si="13"/>
        <v>If scores are not made available to review, select "None"</v>
      </c>
      <c r="B844" s="116" t="s">
        <v>2438</v>
      </c>
      <c r="C844" s="603" t="s">
        <v>6018</v>
      </c>
      <c r="D844" s="116" t="s">
        <v>2836</v>
      </c>
      <c r="E844" s="133" t="s">
        <v>4443</v>
      </c>
    </row>
    <row r="845" spans="1:5" ht="25.5">
      <c r="A845" s="145" t="str">
        <f t="shared" si="13"/>
        <v>Is a root cause analysis performed when unacceptable PT/EQA results are obtained? (Request to see a recent example)</v>
      </c>
      <c r="B845" s="116" t="s">
        <v>45</v>
      </c>
      <c r="C845" s="603" t="s">
        <v>6020</v>
      </c>
      <c r="D845" s="116" t="s">
        <v>5238</v>
      </c>
      <c r="E845" s="133" t="s">
        <v>4445</v>
      </c>
    </row>
    <row r="846" spans="1:5" ht="25.5">
      <c r="A846" s="145" t="str">
        <f t="shared" si="13"/>
        <v>Is corrective action based on the findings of the root cause analysis documented?</v>
      </c>
      <c r="B846" s="116" t="s">
        <v>46</v>
      </c>
      <c r="C846" s="603" t="s">
        <v>6000</v>
      </c>
      <c r="D846" s="116" t="s">
        <v>5239</v>
      </c>
      <c r="E846" s="133" t="s">
        <v>4424</v>
      </c>
    </row>
    <row r="847" spans="1:5" ht="25.5">
      <c r="A847" s="145" t="str">
        <f t="shared" si="13"/>
        <v>Is there evidence the supervisor or Quality Officer has received adequate training on how to perform root-cause analysis for EQA failures?</v>
      </c>
      <c r="B847" s="116" t="s">
        <v>2414</v>
      </c>
      <c r="C847" s="603" t="s">
        <v>6021</v>
      </c>
      <c r="D847" s="116" t="s">
        <v>5240</v>
      </c>
      <c r="E847" s="133" t="s">
        <v>4446</v>
      </c>
    </row>
    <row r="848" spans="1:5">
      <c r="A848" s="145" t="str">
        <f t="shared" si="13"/>
        <v>1: Yes - 2: Some, but would like additional training - 3: No</v>
      </c>
      <c r="B848" s="116" t="s">
        <v>301</v>
      </c>
      <c r="C848" s="603" t="s">
        <v>6002</v>
      </c>
      <c r="D848" s="116" t="s">
        <v>2831</v>
      </c>
      <c r="E848" s="133" t="s">
        <v>4426</v>
      </c>
    </row>
    <row r="849" spans="1:5" ht="25.5">
      <c r="A849" s="145" t="str">
        <f t="shared" si="13"/>
        <v xml:space="preserve">Is laboratory leadership notified of all unacceptable EQA results as soon as they are received? </v>
      </c>
      <c r="B849" s="116" t="s">
        <v>47</v>
      </c>
      <c r="C849" s="603" t="s">
        <v>6022</v>
      </c>
      <c r="D849" s="116" t="s">
        <v>5241</v>
      </c>
      <c r="E849" s="62" t="s">
        <v>4447</v>
      </c>
    </row>
    <row r="850" spans="1:5">
      <c r="A850" s="145" t="str">
        <f t="shared" si="13"/>
        <v>5- MEDIA PREPARATION AND QUALITY CONTROL</v>
      </c>
      <c r="B850" s="116" t="s">
        <v>2362</v>
      </c>
      <c r="C850" s="603" t="s">
        <v>6528</v>
      </c>
      <c r="D850" s="116" t="s">
        <v>5242</v>
      </c>
      <c r="E850" s="133" t="s">
        <v>3372</v>
      </c>
    </row>
    <row r="851" spans="1:5">
      <c r="A851" s="145" t="str">
        <f t="shared" si="13"/>
        <v>MEDIA PREPARATION SOPs</v>
      </c>
      <c r="B851" s="116" t="s">
        <v>869</v>
      </c>
      <c r="C851" s="602" t="s">
        <v>6534</v>
      </c>
      <c r="D851" s="116" t="s">
        <v>4970</v>
      </c>
      <c r="E851" s="62" t="s">
        <v>4039</v>
      </c>
    </row>
    <row r="852" spans="1:5" ht="25.5">
      <c r="A852" s="145" t="str">
        <f t="shared" si="13"/>
        <v xml:space="preserve">Are  media-specific SOPs in place for each type of media reconstituted in house? </v>
      </c>
      <c r="B852" s="116" t="s">
        <v>115</v>
      </c>
      <c r="C852" s="603" t="s">
        <v>7451</v>
      </c>
      <c r="D852" s="116" t="s">
        <v>5243</v>
      </c>
      <c r="E852" s="133" t="s">
        <v>4448</v>
      </c>
    </row>
    <row r="853" spans="1:5">
      <c r="A853" s="145" t="str">
        <f t="shared" si="13"/>
        <v>Do all media preparation records including the following?</v>
      </c>
      <c r="B853" s="116" t="s">
        <v>870</v>
      </c>
      <c r="C853" s="602" t="s">
        <v>7452</v>
      </c>
      <c r="D853" s="116" t="s">
        <v>5244</v>
      </c>
      <c r="E853" s="133" t="s">
        <v>4449</v>
      </c>
    </row>
    <row r="854" spans="1:5">
      <c r="A854" s="145" t="str">
        <f t="shared" si="13"/>
        <v>Name of media</v>
      </c>
      <c r="B854" s="116" t="s">
        <v>1975</v>
      </c>
      <c r="C854" s="603" t="s">
        <v>7453</v>
      </c>
      <c r="D854" s="116" t="s">
        <v>5245</v>
      </c>
      <c r="E854" s="133" t="s">
        <v>3373</v>
      </c>
    </row>
    <row r="855" spans="1:5">
      <c r="A855" s="145" t="str">
        <f t="shared" si="13"/>
        <v>Date of preparation</v>
      </c>
      <c r="B855" s="116" t="s">
        <v>1976</v>
      </c>
      <c r="C855" s="603" t="s">
        <v>6023</v>
      </c>
      <c r="D855" s="116" t="s">
        <v>2848</v>
      </c>
      <c r="E855" s="133" t="s">
        <v>3374</v>
      </c>
    </row>
    <row r="856" spans="1:5">
      <c r="A856" s="145" t="str">
        <f t="shared" si="13"/>
        <v>Batch number</v>
      </c>
      <c r="B856" s="116" t="s">
        <v>1977</v>
      </c>
      <c r="C856" s="603" t="s">
        <v>7454</v>
      </c>
      <c r="D856" s="116" t="s">
        <v>2849</v>
      </c>
      <c r="E856" s="133" t="s">
        <v>3375</v>
      </c>
    </row>
    <row r="857" spans="1:5">
      <c r="A857" s="145" t="str">
        <f t="shared" si="13"/>
        <v>Quantity made</v>
      </c>
      <c r="B857" s="116" t="s">
        <v>1978</v>
      </c>
      <c r="C857" s="603" t="s">
        <v>6025</v>
      </c>
      <c r="D857" s="116" t="s">
        <v>5246</v>
      </c>
      <c r="E857" s="133" t="s">
        <v>3376</v>
      </c>
    </row>
    <row r="858" spans="1:5">
      <c r="A858" s="145" t="str">
        <f t="shared" si="13"/>
        <v>pH</v>
      </c>
      <c r="B858" s="116" t="s">
        <v>945</v>
      </c>
      <c r="C858" s="603" t="s">
        <v>7455</v>
      </c>
      <c r="D858" s="116" t="s">
        <v>945</v>
      </c>
      <c r="E858" s="133" t="s">
        <v>945</v>
      </c>
    </row>
    <row r="859" spans="1:5">
      <c r="A859" s="145" t="str">
        <f t="shared" si="13"/>
        <v>Name of preparer</v>
      </c>
      <c r="B859" s="116" t="s">
        <v>1979</v>
      </c>
      <c r="C859" s="603" t="s">
        <v>6026</v>
      </c>
      <c r="D859" s="116" t="s">
        <v>2850</v>
      </c>
      <c r="E859" s="133" t="s">
        <v>4450</v>
      </c>
    </row>
    <row r="860" spans="1:5">
      <c r="A860" s="145" t="str">
        <f t="shared" si="13"/>
        <v>Expiration Date</v>
      </c>
      <c r="B860" s="125" t="s">
        <v>1980</v>
      </c>
      <c r="C860" s="603" t="s">
        <v>6027</v>
      </c>
      <c r="D860" s="125" t="s">
        <v>2851</v>
      </c>
      <c r="E860" s="138" t="s">
        <v>3377</v>
      </c>
    </row>
    <row r="861" spans="1:5">
      <c r="A861" s="145" t="str">
        <f t="shared" si="13"/>
        <v>Observe the media reconstituted in house, is each batch clearly labeled with the following?</v>
      </c>
      <c r="B861" s="116" t="s">
        <v>740</v>
      </c>
      <c r="C861" s="602" t="s">
        <v>7456</v>
      </c>
      <c r="D861" s="116" t="s">
        <v>5247</v>
      </c>
      <c r="E861" s="133" t="s">
        <v>4451</v>
      </c>
    </row>
    <row r="862" spans="1:5">
      <c r="A862" s="145" t="str">
        <f t="shared" si="13"/>
        <v>Name of media</v>
      </c>
      <c r="B862" s="116" t="s">
        <v>1975</v>
      </c>
      <c r="C862" s="603" t="s">
        <v>7453</v>
      </c>
      <c r="D862" s="116" t="s">
        <v>5245</v>
      </c>
      <c r="E862" s="133" t="s">
        <v>3373</v>
      </c>
    </row>
    <row r="863" spans="1:5">
      <c r="A863" s="145" t="str">
        <f t="shared" si="13"/>
        <v>Date of preparation</v>
      </c>
      <c r="B863" s="116" t="s">
        <v>1976</v>
      </c>
      <c r="C863" s="611" t="s">
        <v>6023</v>
      </c>
      <c r="D863" s="116" t="s">
        <v>2848</v>
      </c>
      <c r="E863" s="133" t="s">
        <v>3374</v>
      </c>
    </row>
    <row r="864" spans="1:5">
      <c r="A864" s="145" t="str">
        <f t="shared" si="13"/>
        <v>Expiration date</v>
      </c>
      <c r="B864" s="116" t="s">
        <v>1981</v>
      </c>
      <c r="C864" s="603" t="s">
        <v>6027</v>
      </c>
      <c r="D864" s="116" t="s">
        <v>2851</v>
      </c>
      <c r="E864" s="133" t="s">
        <v>3377</v>
      </c>
    </row>
    <row r="865" spans="1:5">
      <c r="A865" s="145" t="str">
        <f t="shared" si="13"/>
        <v>Date opened</v>
      </c>
      <c r="B865" s="116" t="s">
        <v>1982</v>
      </c>
      <c r="C865" s="603" t="s">
        <v>7457</v>
      </c>
      <c r="D865" s="116" t="s">
        <v>2852</v>
      </c>
      <c r="E865" s="133" t="s">
        <v>3378</v>
      </c>
    </row>
    <row r="866" spans="1:5">
      <c r="A866" s="145" t="str">
        <f t="shared" si="13"/>
        <v xml:space="preserve">GENERAL MEDIA PREPARATION </v>
      </c>
      <c r="B866" s="116" t="s">
        <v>735</v>
      </c>
      <c r="C866" s="602" t="s">
        <v>6532</v>
      </c>
      <c r="D866" s="116" t="s">
        <v>5248</v>
      </c>
      <c r="E866" s="133" t="s">
        <v>3230</v>
      </c>
    </row>
    <row r="867" spans="1:5" ht="25.5">
      <c r="A867" s="145" t="str">
        <f t="shared" si="13"/>
        <v>Is media prepared in a separate room, apart from the room where specimens and cultures are processed?</v>
      </c>
      <c r="B867" s="116" t="s">
        <v>1841</v>
      </c>
      <c r="C867" s="602" t="s">
        <v>7458</v>
      </c>
      <c r="D867" s="116" t="s">
        <v>5249</v>
      </c>
      <c r="E867" s="133" t="s">
        <v>4452</v>
      </c>
    </row>
    <row r="868" spans="1:5">
      <c r="A868" s="145" t="str">
        <f t="shared" si="13"/>
        <v>Is media prepared in a clean room?</v>
      </c>
      <c r="B868" s="116" t="s">
        <v>1842</v>
      </c>
      <c r="C868" s="602" t="s">
        <v>7459</v>
      </c>
      <c r="D868" s="116" t="s">
        <v>5250</v>
      </c>
      <c r="E868" s="133" t="s">
        <v>4453</v>
      </c>
    </row>
    <row r="869" spans="1:5" ht="25.5">
      <c r="A869" s="145" t="str">
        <f t="shared" si="13"/>
        <v>Is deionized water (DI) or distilled water used to prepare all media?</v>
      </c>
      <c r="B869" s="116" t="s">
        <v>868</v>
      </c>
      <c r="C869" s="602" t="s">
        <v>7460</v>
      </c>
      <c r="D869" s="116" t="s">
        <v>2853</v>
      </c>
      <c r="E869" s="133" t="s">
        <v>3379</v>
      </c>
    </row>
    <row r="870" spans="1:5">
      <c r="A870" s="145" t="str">
        <f t="shared" si="13"/>
        <v>Are the media suspensions mixed with a magnetic stir bar while boiling?</v>
      </c>
      <c r="B870" s="116" t="s">
        <v>1848</v>
      </c>
      <c r="C870" s="602" t="s">
        <v>7461</v>
      </c>
      <c r="D870" s="116" t="s">
        <v>5251</v>
      </c>
      <c r="E870" s="133" t="s">
        <v>4454</v>
      </c>
    </row>
    <row r="871" spans="1:5" ht="25.5">
      <c r="A871" s="145" t="str">
        <f t="shared" si="13"/>
        <v>Is the dissolved suspension autoclaved in a clean autoclave at 15 psi, 121°C, for 15 minutes?</v>
      </c>
      <c r="B871" s="116" t="s">
        <v>2837</v>
      </c>
      <c r="C871" s="602" t="s">
        <v>6030</v>
      </c>
      <c r="D871" s="116" t="s">
        <v>2854</v>
      </c>
      <c r="E871" s="133" t="s">
        <v>3380</v>
      </c>
    </row>
    <row r="872" spans="1:5" ht="25.5">
      <c r="A872" s="145" t="str">
        <f t="shared" si="13"/>
        <v>Is the autoclaved suspension cooled to 45-50°C before adding additional compounds (e.g. blood)?</v>
      </c>
      <c r="B872" s="116" t="s">
        <v>2838</v>
      </c>
      <c r="C872" s="602" t="s">
        <v>7462</v>
      </c>
      <c r="D872" s="116" t="s">
        <v>2855</v>
      </c>
      <c r="E872" s="133" t="s">
        <v>4455</v>
      </c>
    </row>
    <row r="873" spans="1:5">
      <c r="A873" s="145" t="str">
        <f t="shared" si="13"/>
        <v>What is the source of the blood used to make the blood agar, chocolate, and/or MHB plates?</v>
      </c>
      <c r="B873" s="116" t="s">
        <v>872</v>
      </c>
      <c r="C873" s="610" t="s">
        <v>7463</v>
      </c>
      <c r="D873" s="116" t="s">
        <v>2856</v>
      </c>
      <c r="E873" s="133" t="s">
        <v>4456</v>
      </c>
    </row>
    <row r="874" spans="1:5" ht="25.5">
      <c r="A874" s="145" t="str">
        <f t="shared" si="13"/>
        <v xml:space="preserve">1: Sheep’s blood - 2: Human blood (e.g., from expired packed cells) - 3: Other source (please describe in comments) </v>
      </c>
      <c r="B874" s="116" t="s">
        <v>117</v>
      </c>
      <c r="C874" s="612" t="s">
        <v>7464</v>
      </c>
      <c r="D874" s="116" t="s">
        <v>2857</v>
      </c>
      <c r="E874" s="62" t="s">
        <v>4457</v>
      </c>
    </row>
    <row r="875" spans="1:5">
      <c r="A875" s="145" t="str">
        <f t="shared" si="13"/>
        <v xml:space="preserve">Is the pH recorded for all media prepared in house? </v>
      </c>
      <c r="B875" s="116" t="s">
        <v>2839</v>
      </c>
      <c r="C875" s="602" t="s">
        <v>6034</v>
      </c>
      <c r="D875" s="116" t="s">
        <v>2858</v>
      </c>
      <c r="E875" s="133" t="s">
        <v>4458</v>
      </c>
    </row>
    <row r="876" spans="1:5">
      <c r="A876" s="145" t="str">
        <f t="shared" si="13"/>
        <v>Is all prepared media stored at 2-8°C until use?</v>
      </c>
      <c r="B876" s="116" t="s">
        <v>1589</v>
      </c>
      <c r="C876" s="610" t="s">
        <v>7465</v>
      </c>
      <c r="D876" s="116" t="s">
        <v>2859</v>
      </c>
      <c r="E876" s="133" t="s">
        <v>4459</v>
      </c>
    </row>
    <row r="877" spans="1:5">
      <c r="A877" s="145" t="str">
        <f t="shared" si="13"/>
        <v>Are plates are stored inside bags/sleeves to avoid dehydration?</v>
      </c>
      <c r="B877" s="116" t="s">
        <v>2123</v>
      </c>
      <c r="C877" s="612" t="s">
        <v>7466</v>
      </c>
      <c r="D877" s="116" t="s">
        <v>5252</v>
      </c>
      <c r="E877" s="62" t="s">
        <v>3381</v>
      </c>
    </row>
    <row r="878" spans="1:5">
      <c r="A878" s="145" t="str">
        <f t="shared" si="13"/>
        <v xml:space="preserve">DISTILLED/DEIONIZED WATER PREPARATION </v>
      </c>
      <c r="B878" s="70" t="s">
        <v>1588</v>
      </c>
      <c r="C878" s="602" t="s">
        <v>6550</v>
      </c>
      <c r="D878" s="146" t="s">
        <v>2526</v>
      </c>
      <c r="E878" s="25" t="s">
        <v>3231</v>
      </c>
    </row>
    <row r="879" spans="1:5" ht="25.5">
      <c r="A879" s="145" t="str">
        <f t="shared" si="13"/>
        <v xml:space="preserve">If the lab or facility produces it's own distilled or deionized water, are QC records present for the following? </v>
      </c>
      <c r="B879" s="116" t="s">
        <v>2333</v>
      </c>
      <c r="C879" s="603" t="s">
        <v>6035</v>
      </c>
      <c r="D879" s="116" t="s">
        <v>5253</v>
      </c>
      <c r="E879" s="133" t="s">
        <v>4460</v>
      </c>
    </row>
    <row r="880" spans="1:5">
      <c r="A880" s="145" t="str">
        <f t="shared" si="13"/>
        <v>Conductimetry</v>
      </c>
      <c r="B880" s="116" t="s">
        <v>944</v>
      </c>
      <c r="C880" s="605" t="s">
        <v>7467</v>
      </c>
      <c r="D880" s="116" t="s">
        <v>2860</v>
      </c>
      <c r="E880" s="133" t="s">
        <v>3382</v>
      </c>
    </row>
    <row r="881" spans="1:5">
      <c r="A881" s="145" t="str">
        <f t="shared" si="13"/>
        <v>pH</v>
      </c>
      <c r="B881" s="116" t="s">
        <v>945</v>
      </c>
      <c r="C881" s="605" t="s">
        <v>7455</v>
      </c>
      <c r="D881" s="116" t="s">
        <v>945</v>
      </c>
      <c r="E881" s="133" t="s">
        <v>945</v>
      </c>
    </row>
    <row r="882" spans="1:5">
      <c r="A882" s="145" t="str">
        <f t="shared" si="13"/>
        <v>Sterility</v>
      </c>
      <c r="B882" s="116" t="s">
        <v>946</v>
      </c>
      <c r="C882" s="605" t="s">
        <v>6036</v>
      </c>
      <c r="D882" s="116" t="s">
        <v>2861</v>
      </c>
      <c r="E882" s="133" t="s">
        <v>3383</v>
      </c>
    </row>
    <row r="883" spans="1:5" ht="25.5">
      <c r="A883" s="145" t="str">
        <f t="shared" si="13"/>
        <v xml:space="preserve">If the lab purchases distilled or deionized water, does it come with a Certificate of Analysis demonstrating proper pH, sterility and conductimetry? </v>
      </c>
      <c r="B883" s="116" t="s">
        <v>2334</v>
      </c>
      <c r="C883" s="603" t="s">
        <v>6037</v>
      </c>
      <c r="D883" s="116" t="s">
        <v>2862</v>
      </c>
      <c r="E883" s="133" t="s">
        <v>4461</v>
      </c>
    </row>
    <row r="884" spans="1:5">
      <c r="A884" s="145" t="str">
        <f t="shared" si="13"/>
        <v>ROUTINE MEDIA QC</v>
      </c>
      <c r="B884" s="116" t="s">
        <v>739</v>
      </c>
      <c r="C884" s="602" t="s">
        <v>6537</v>
      </c>
      <c r="D884" s="116" t="s">
        <v>4972</v>
      </c>
      <c r="E884" s="62" t="s">
        <v>4040</v>
      </c>
    </row>
    <row r="885" spans="1:5" ht="25.5">
      <c r="A885" s="145" t="str">
        <f t="shared" si="13"/>
        <v xml:space="preserve">Are new batches of media checked for sterility by incubating a portion of un-inoculated plates? </v>
      </c>
      <c r="B885" s="116" t="s">
        <v>2439</v>
      </c>
      <c r="C885" s="602" t="s">
        <v>6038</v>
      </c>
      <c r="D885" s="116" t="s">
        <v>5254</v>
      </c>
      <c r="E885" s="133" t="s">
        <v>3384</v>
      </c>
    </row>
    <row r="886" spans="1:5" ht="25.5">
      <c r="A886" s="145" t="str">
        <f t="shared" si="13"/>
        <v>Are media quality controlled by using ATCC or ATCC-derivative strains?</v>
      </c>
      <c r="B886" s="116" t="s">
        <v>292</v>
      </c>
      <c r="C886" s="610" t="s">
        <v>7468</v>
      </c>
      <c r="D886" s="116" t="s">
        <v>5255</v>
      </c>
      <c r="E886" s="133" t="s">
        <v>3385</v>
      </c>
    </row>
    <row r="887" spans="1:5">
      <c r="A887" s="145" t="str">
        <f t="shared" si="13"/>
        <v>1: All - 2: Some - 3: None</v>
      </c>
      <c r="B887" s="116" t="s">
        <v>257</v>
      </c>
      <c r="C887" s="612" t="s">
        <v>6039</v>
      </c>
      <c r="D887" s="116" t="s">
        <v>2863</v>
      </c>
      <c r="E887" s="133" t="s">
        <v>3386</v>
      </c>
    </row>
    <row r="888" spans="1:5" ht="25.5">
      <c r="A888" s="145" t="str">
        <f t="shared" si="13"/>
        <v xml:space="preserve">Do records demonstrate that QC is performed on each newly reconstituted batch or newly received lot number/shipment of media? </v>
      </c>
      <c r="B888" s="116" t="s">
        <v>36</v>
      </c>
      <c r="C888" s="610" t="s">
        <v>7469</v>
      </c>
      <c r="D888" s="116" t="s">
        <v>5256</v>
      </c>
      <c r="E888" s="62" t="s">
        <v>4462</v>
      </c>
    </row>
    <row r="889" spans="1:5" ht="25.5">
      <c r="A889" s="145" t="str">
        <f t="shared" si="13"/>
        <v xml:space="preserve">Do QC records for blood agar plates demonstrate that they are checked for their ability to support growth of fastidious organisms such as Streptococcus pneumoniae? </v>
      </c>
      <c r="B889" s="116" t="s">
        <v>2840</v>
      </c>
      <c r="C889" s="610" t="s">
        <v>7470</v>
      </c>
      <c r="D889" s="116" t="s">
        <v>5257</v>
      </c>
      <c r="E889" s="133" t="s">
        <v>4463</v>
      </c>
    </row>
    <row r="890" spans="1:5" ht="25.5">
      <c r="A890" s="145" t="str">
        <f t="shared" si="13"/>
        <v xml:space="preserve">Do QC records for blood agar plates demonstrate that they are checked for their ability to show beta, alpha, and gamma hemolysis? </v>
      </c>
      <c r="B890" s="116" t="s">
        <v>37</v>
      </c>
      <c r="C890" s="603" t="s">
        <v>6040</v>
      </c>
      <c r="D890" s="116" t="s">
        <v>2864</v>
      </c>
      <c r="E890" s="133" t="s">
        <v>4464</v>
      </c>
    </row>
    <row r="891" spans="1:5" ht="38.25">
      <c r="A891" s="145" t="str">
        <f t="shared" si="13"/>
        <v>Do QC records for chocolate agar plates demonstrate that they are checked for their ability to support the growth of fastidious organisms, such as Neisseria gonorrhoeae or H.influenzae?</v>
      </c>
      <c r="B891" s="116" t="s">
        <v>2841</v>
      </c>
      <c r="C891" s="603" t="s">
        <v>7471</v>
      </c>
      <c r="D891" s="116" t="s">
        <v>2865</v>
      </c>
      <c r="E891" s="133" t="s">
        <v>4465</v>
      </c>
    </row>
    <row r="892" spans="1:5" ht="51">
      <c r="A892" s="145" t="str">
        <f t="shared" si="13"/>
        <v>MacConkey (MAC) and Eosin methylene blue (EMB) agars contain bile salts and/or dyes that are toxic for Gram positive bacteria when made properly. Do QC records for MAC and/or EMB plates demonstrate that each batch/lot is challenged using a Gram positive organism?</v>
      </c>
      <c r="B892" s="116" t="s">
        <v>293</v>
      </c>
      <c r="C892" s="603" t="s">
        <v>7472</v>
      </c>
      <c r="D892" s="116" t="s">
        <v>5258</v>
      </c>
      <c r="E892" s="62" t="s">
        <v>4466</v>
      </c>
    </row>
    <row r="893" spans="1:5" ht="51">
      <c r="A893" s="145" t="str">
        <f t="shared" si="13"/>
        <v>Dyes and pH indicators in MAC and EMB plates provide a color indicator to distinguish between lactose fermenting (LF) and non-lactose fermenting (NLF) Gram negative organisms. Do QC records for MAC and/or EMB plates demonstrate that each batch/lot is challenged using both LF and NLF organisms?</v>
      </c>
      <c r="B893" s="116" t="s">
        <v>1983</v>
      </c>
      <c r="C893" s="603" t="s">
        <v>7473</v>
      </c>
      <c r="D893" s="116" t="s">
        <v>5259</v>
      </c>
      <c r="E893" s="133" t="s">
        <v>4467</v>
      </c>
    </row>
    <row r="894" spans="1:5" ht="25.5">
      <c r="A894" s="145" t="str">
        <f t="shared" si="13"/>
        <v>Do QC records for selective stool agar plates (e.g. XLD, SS, HE) demonstrate that they are checked for their ability to suppress the growth of Gram positive organisms?</v>
      </c>
      <c r="B894" s="116" t="s">
        <v>118</v>
      </c>
      <c r="C894" s="603" t="s">
        <v>7474</v>
      </c>
      <c r="D894" s="116" t="s">
        <v>5260</v>
      </c>
      <c r="E894" s="133" t="s">
        <v>4468</v>
      </c>
    </row>
    <row r="895" spans="1:5" ht="38.25">
      <c r="A895" s="145" t="str">
        <f t="shared" si="13"/>
        <v>Do QC records for selective stool agar plates demonstrate that they are checked for their ability to make H2S (hydrogen sulfide) production visible using an H2S producing organism, such as Salmonella spp or Proteus vulgaris?</v>
      </c>
      <c r="B895" s="116" t="s">
        <v>2842</v>
      </c>
      <c r="C895" s="603" t="s">
        <v>7475</v>
      </c>
      <c r="D895" s="116" t="s">
        <v>2866</v>
      </c>
      <c r="E895" s="62" t="s">
        <v>4469</v>
      </c>
    </row>
    <row r="896" spans="1:5" ht="38.25">
      <c r="A896" s="145" t="str">
        <f t="shared" si="13"/>
        <v>Do QC records for selective stool agar plates demonstrate that they are checked for their ability to make the acid byproducts of carbohydrate fermentation visible using both fermenters and nonfermenters?</v>
      </c>
      <c r="B896" s="116" t="s">
        <v>1984</v>
      </c>
      <c r="C896" s="603" t="s">
        <v>6043</v>
      </c>
      <c r="D896" s="116" t="s">
        <v>2867</v>
      </c>
      <c r="E896" s="62" t="s">
        <v>4470</v>
      </c>
    </row>
    <row r="897" spans="1:5" ht="63.75">
      <c r="A897" s="145" t="str">
        <f t="shared" si="13"/>
        <v>Standard: CAP MIC.21300; SANAS TG 28-02: 6.1 The suitable performance of culture media, diluents, and other suspensions prepared in-house should be checked, where relevant, with regard to recovery or survival maintenance of target organisms, inhibition or suppression of non-target organisms, biochemical (differential and diagnostic) properties, physical properties (e.g. pH, volume, and sterility).</v>
      </c>
      <c r="B897" s="116" t="s">
        <v>654</v>
      </c>
      <c r="C897" s="602" t="s">
        <v>7476</v>
      </c>
      <c r="D897" s="116" t="s">
        <v>2868</v>
      </c>
      <c r="E897" s="62" t="s">
        <v>4471</v>
      </c>
    </row>
    <row r="898" spans="1:5">
      <c r="A898" s="145" t="str">
        <f t="shared" si="13"/>
        <v>MULLER HINTON MEDIA PREPARATION AND QC</v>
      </c>
      <c r="B898" s="116" t="s">
        <v>871</v>
      </c>
      <c r="C898" s="602" t="s">
        <v>6572</v>
      </c>
      <c r="D898" s="116" t="s">
        <v>5261</v>
      </c>
      <c r="E898" s="133" t="s">
        <v>4041</v>
      </c>
    </row>
    <row r="899" spans="1:5">
      <c r="A899" s="145" t="str">
        <f t="shared" si="13"/>
        <v>Examine the lab’s Mueller Hinton plates and SOP for the following:</v>
      </c>
      <c r="B899" s="116" t="s">
        <v>116</v>
      </c>
      <c r="D899" s="116" t="s">
        <v>5262</v>
      </c>
      <c r="E899" s="133" t="s">
        <v>4472</v>
      </c>
    </row>
    <row r="900" spans="1:5" ht="25.5">
      <c r="A900" s="145" t="str">
        <f>IF(langue=1,B900,IF(langue=2,D900,E900))</f>
        <v>Does the dehydrated Mueller Hinton Agar (dHMA) meet ISO 16782 (CLSI M6) standards? (Low thymine/thymidine content, not supplemented with Mg++ or Ca++ cations)</v>
      </c>
      <c r="B900" s="116" t="s">
        <v>737</v>
      </c>
      <c r="D900" s="116" t="s">
        <v>5263</v>
      </c>
      <c r="E900" s="133" t="s">
        <v>3387</v>
      </c>
    </row>
    <row r="901" spans="1:5" ht="25.5">
      <c r="A901" s="145" t="str">
        <f t="shared" ref="A901:A935" si="14">IF(langue=1,B901,IF(langue=2,D901,E901))</f>
        <v>Does the lab add calcium or magnesium cations to dMHA? PXN có bổ sung cation canxi hoặc magie vào thạch dMHA không?</v>
      </c>
      <c r="B901" s="10" t="s">
        <v>6656</v>
      </c>
      <c r="C901" s="596" t="s">
        <v>6046</v>
      </c>
      <c r="D901" s="10" t="s">
        <v>2869</v>
      </c>
      <c r="E901" s="133" t="s">
        <v>4473</v>
      </c>
    </row>
    <row r="902" spans="1:5" ht="25.5">
      <c r="A902" s="145" t="str">
        <f t="shared" si="14"/>
        <v>Immediately after autoclaving, is agar allowed to cool in a 45° - 50°C water bath? Ngay sau khi autoclave, thạch có được làm nguội trong bồn nước ở nhiệt độ 45° - 50°C không?</v>
      </c>
      <c r="B902" s="10" t="s">
        <v>6657</v>
      </c>
      <c r="C902" s="596" t="s">
        <v>6047</v>
      </c>
      <c r="D902" s="10" t="s">
        <v>5264</v>
      </c>
      <c r="E902" s="133" t="s">
        <v>4474</v>
      </c>
    </row>
    <row r="903" spans="1:5" ht="25.5">
      <c r="A903" s="145" t="str">
        <f t="shared" si="14"/>
        <v>Do plates have a uniform depth of approximately 4mm? Verify by examining a recent batch. Các đĩa thạch có độ dày giống nhau và bằng khoảng 4mm không? Xác nhận bằng cách kiểm tra một mẻ gần đây.</v>
      </c>
      <c r="B903" s="10" t="s">
        <v>6658</v>
      </c>
      <c r="C903" s="596" t="s">
        <v>6734</v>
      </c>
      <c r="D903" s="10" t="s">
        <v>5265</v>
      </c>
      <c r="E903" s="133" t="s">
        <v>4475</v>
      </c>
    </row>
    <row r="904" spans="1:5">
      <c r="A904" s="145" t="str">
        <f t="shared" si="14"/>
        <v xml:space="preserve">Are plates poured on a level surface? </v>
      </c>
      <c r="B904" s="10" t="s">
        <v>6691</v>
      </c>
      <c r="C904" s="596" t="s">
        <v>6048</v>
      </c>
      <c r="D904" s="10" t="s">
        <v>5266</v>
      </c>
      <c r="E904" s="133" t="s">
        <v>3388</v>
      </c>
    </row>
    <row r="905" spans="1:5">
      <c r="A905" s="145" t="str">
        <f t="shared" si="14"/>
        <v>Do records demonstrate that pH is 7.2 – 7.4 for each batch? Hồ sơ có thể hiện pH ở mức 7.2-7.4 cho mỗi mẻ không?</v>
      </c>
      <c r="B905" s="10" t="s">
        <v>6659</v>
      </c>
      <c r="C905" s="596" t="s">
        <v>6049</v>
      </c>
      <c r="D905" s="10" t="s">
        <v>2870</v>
      </c>
      <c r="E905" s="133" t="s">
        <v>4476</v>
      </c>
    </row>
    <row r="906" spans="1:5" ht="38.25">
      <c r="A906" s="145" t="str">
        <f t="shared" si="14"/>
        <v>Do records indicate that sterility is checked for each batch? (By incubating a portion of un-inoculated plates, ideally 5%) Hồ sơ có cho thấy sự vô khuẩn được kiểm tra với mỗi mẻ không? (Bằng cách ủ một phần các thạch chưa được nuôi cấy, lý tưởng là 5%)</v>
      </c>
      <c r="B906" s="10" t="s">
        <v>6660</v>
      </c>
      <c r="C906" s="596" t="s">
        <v>6050</v>
      </c>
      <c r="D906" s="10" t="s">
        <v>5267</v>
      </c>
      <c r="E906" s="133" t="s">
        <v>4477</v>
      </c>
    </row>
    <row r="907" spans="1:5">
      <c r="A907" s="145" t="str">
        <f t="shared" si="14"/>
        <v>Are plates are stored at 2-8°C until use? Các đĩa thạch có được bảo quản ở nhiệt độ 2-8°C đến khi sử dụng không?</v>
      </c>
      <c r="B907" s="10" t="s">
        <v>6661</v>
      </c>
      <c r="C907" s="599" t="s">
        <v>6735</v>
      </c>
      <c r="D907" s="10" t="s">
        <v>5268</v>
      </c>
      <c r="E907" s="133" t="s">
        <v>3389</v>
      </c>
    </row>
    <row r="908" spans="1:5" ht="25.5">
      <c r="A908" s="145" t="str">
        <f t="shared" si="14"/>
        <v>Are plates are stored inside bags/sleeves to avoid dehydration? Các đĩa thạch có được bảo quản trong các túi hoặc ống bọc ngoài để tránh mất nước không?</v>
      </c>
      <c r="B908" s="10" t="s">
        <v>6662</v>
      </c>
      <c r="C908" s="599" t="s">
        <v>6736</v>
      </c>
      <c r="D908" s="10" t="s">
        <v>5269</v>
      </c>
      <c r="E908" s="62" t="s">
        <v>3381</v>
      </c>
    </row>
    <row r="909" spans="1:5" ht="51">
      <c r="A909" s="145" t="str">
        <f t="shared" si="14"/>
        <v>Do QC records indicate that each batch of Mueller Hinton agar is checked for its ability to produce expected zone sizes using the following ATCC reference strains and antibiotics? Hồ sơ QC có thể hiện rằng mỗi mẻ thạch Muller Hinton đều được kiểm tra khả năng thể hiện đường kính vòng vô khuẩn đúng với mong đợi đối với các chủng chuẩn ATCC và kháng sinh đề nghị không?</v>
      </c>
      <c r="B909" s="10" t="s">
        <v>6663</v>
      </c>
      <c r="C909" s="596" t="s">
        <v>6737</v>
      </c>
      <c r="D909" s="10" t="s">
        <v>5270</v>
      </c>
      <c r="E909" s="133" t="s">
        <v>4478</v>
      </c>
    </row>
    <row r="910" spans="1:5">
      <c r="A910" s="145" t="str">
        <f t="shared" si="14"/>
        <v>Pseudomonas aeruginosa 27853 và đĩa kháng sinh gentamicin</v>
      </c>
      <c r="B910" s="592" t="s">
        <v>6664</v>
      </c>
      <c r="C910" s="613" t="s">
        <v>6552</v>
      </c>
      <c r="D910" s="10" t="s">
        <v>2871</v>
      </c>
      <c r="E910" s="133" t="s">
        <v>3390</v>
      </c>
    </row>
    <row r="911" spans="1:5">
      <c r="A911" s="145" t="str">
        <f t="shared" si="14"/>
        <v>Enterococcus faecalis 29212 hoặc 33186 và đĩa kháng sinh trimethoprim-sulfamethoxazole</v>
      </c>
      <c r="B911" s="592" t="s">
        <v>6665</v>
      </c>
      <c r="C911" s="596" t="s">
        <v>6553</v>
      </c>
      <c r="D911" s="10" t="s">
        <v>2872</v>
      </c>
      <c r="E911" s="133" t="s">
        <v>4479</v>
      </c>
    </row>
    <row r="912" spans="1:5" ht="38.25">
      <c r="A912" s="145" t="str">
        <f t="shared" si="14"/>
        <v>Do QC records indicate that each batch of Mueller Hinton Blood agar is checked for its ability to produce expected zone sizes using Strep pneumoniae ATCC 49619 (or equivalent)? Hồ sơ QC có thể hiện được rằng mỗi mẻ Mueller Hinton máu được kiểm tra đường kính vòng vô khuẩn với chủng Strep pneumonia ATCC 49619 (hoặc tương đương) không?</v>
      </c>
      <c r="B912" s="10" t="s">
        <v>6666</v>
      </c>
      <c r="C912" s="596" t="s">
        <v>6738</v>
      </c>
      <c r="D912" s="10" t="s">
        <v>2873</v>
      </c>
      <c r="E912" s="133" t="s">
        <v>4480</v>
      </c>
    </row>
    <row r="913" spans="1:5">
      <c r="A913" s="145" t="str">
        <f t="shared" si="14"/>
        <v>Check NA if the lab does not use MHB Kiểm tra NA nếu PXN không dùng MH máu</v>
      </c>
      <c r="B913" s="10" t="s">
        <v>6667</v>
      </c>
      <c r="C913" s="613" t="s">
        <v>6739</v>
      </c>
      <c r="D913" s="10" t="s">
        <v>5271</v>
      </c>
      <c r="E913" s="133" t="s">
        <v>4481</v>
      </c>
    </row>
    <row r="914" spans="1:5">
      <c r="A914" s="145" t="str">
        <f t="shared" si="14"/>
        <v>BLOOD CULTURE BOTTLES PREPARATION AND QC Chuẩn bị chai cấy máu và QC</v>
      </c>
      <c r="B914" s="10" t="s">
        <v>6668</v>
      </c>
      <c r="C914" s="601" t="s">
        <v>6740</v>
      </c>
      <c r="D914" s="10" t="s">
        <v>5272</v>
      </c>
      <c r="E914" s="133" t="s">
        <v>4042</v>
      </c>
    </row>
    <row r="915" spans="1:5">
      <c r="A915" s="145" t="str">
        <f t="shared" si="14"/>
        <v>Does the lab prepare blood culture bottles in-house? Phòng xét nghiệm có tự chuẩn bị chai cấy máu không?</v>
      </c>
      <c r="B915" s="10" t="s">
        <v>6669</v>
      </c>
      <c r="C915" s="601" t="s">
        <v>6741</v>
      </c>
      <c r="D915" s="10" t="s">
        <v>5273</v>
      </c>
      <c r="E915" s="133" t="s">
        <v>4482</v>
      </c>
    </row>
    <row r="916" spans="1:5">
      <c r="A916" s="145" t="str">
        <f t="shared" si="14"/>
        <v>If no, answer N/A to remaining questions Nếu không, trả lời N/A cho các câu hỏi còn lại</v>
      </c>
      <c r="B916" s="10" t="s">
        <v>6670</v>
      </c>
      <c r="C916" s="613" t="s">
        <v>6555</v>
      </c>
      <c r="D916" s="10" t="s">
        <v>2874</v>
      </c>
      <c r="E916" s="133" t="s">
        <v>4483</v>
      </c>
    </row>
    <row r="917" spans="1:5" ht="25.5">
      <c r="A917" s="145" t="str">
        <f t="shared" si="14"/>
        <v>Which base broth is used? (Broth must support growth of a wide range of bacterial species) Canh thang nền được sử dụng là gì? (Canh thang này phải giúp tăng sinh được nhiều loại vi khuẩn)</v>
      </c>
      <c r="B917" s="10" t="s">
        <v>6671</v>
      </c>
      <c r="C917" s="596" t="s">
        <v>6742</v>
      </c>
      <c r="D917" s="10" t="s">
        <v>5274</v>
      </c>
      <c r="E917" s="133" t="s">
        <v>4484</v>
      </c>
    </row>
    <row r="918" spans="1:5" ht="25.5">
      <c r="A918" s="145" t="str">
        <f t="shared" si="14"/>
        <v>1-Brain Heart Infusion, 2-Supplemented peptone, 3-Soybean-casein digest (tryptic soy), 4-Thioglycolate, 5-Thiol, 6-Colombia, 7-Brucella, 8-Other, NA</v>
      </c>
      <c r="B918" s="10" t="s">
        <v>2413</v>
      </c>
      <c r="C918" s="600" t="s">
        <v>2413</v>
      </c>
      <c r="D918" s="10" t="s">
        <v>5275</v>
      </c>
      <c r="E918" s="133" t="s">
        <v>3391</v>
      </c>
    </row>
    <row r="919" spans="1:5" ht="25.5">
      <c r="A919" s="145" t="str">
        <f t="shared" si="14"/>
        <v>Is sodium polyanethole sulfonate (SPS) added? (an anticoagulant and growth stabilizer) Sodium polyanethole sulfonate (SPS) có được bổ sung không? (chất chống đông và ổn định sự tăng sinh của vi khuẩn)</v>
      </c>
      <c r="B919" s="10" t="s">
        <v>6672</v>
      </c>
      <c r="C919" s="596" t="s">
        <v>6743</v>
      </c>
      <c r="D919" s="10" t="s">
        <v>2875</v>
      </c>
      <c r="E919" s="133" t="s">
        <v>4485</v>
      </c>
    </row>
    <row r="920" spans="1:5" ht="38.25">
      <c r="A920" s="145" t="str">
        <f t="shared" si="14"/>
        <v>Are any growth-promoters added? (Such as: Gelatin, Yeast Extract, Hemin (X-factor), NAD (Y-factor), Pyridoxine, Para-amino benzoic acid, Cysteine) Các chất khởi động quá trình phát triển của vi khuẩn có được bổ sung không? (Ví dụ như: Gelatin, Yeast Extract, Hemin (X-factor), NAD (Y-factor), Pyridoxine, Para-amino benzoic acid, Cysteine)</v>
      </c>
      <c r="B920" s="10" t="s">
        <v>6673</v>
      </c>
      <c r="C920" s="596" t="s">
        <v>6744</v>
      </c>
      <c r="D920" s="10" t="s">
        <v>2876</v>
      </c>
      <c r="E920" s="133" t="s">
        <v>3392</v>
      </c>
    </row>
    <row r="921" spans="1:5">
      <c r="A921" s="145" t="str">
        <f t="shared" si="14"/>
        <v>If yes, please describe in comments Nếu có, hãy mô tả trong phần bình luận</v>
      </c>
      <c r="B921" s="10" t="s">
        <v>6674</v>
      </c>
      <c r="C921" s="613" t="s">
        <v>6559</v>
      </c>
      <c r="D921" s="10" t="s">
        <v>2877</v>
      </c>
      <c r="E921" s="133" t="s">
        <v>3393</v>
      </c>
    </row>
    <row r="922" spans="1:5" ht="25.5">
      <c r="A922" s="145" t="str">
        <f t="shared" si="14"/>
        <v>Are resins or charcoal added? (to bind antimicrobials present in the patient's blood) Resin hoặc thanh hoạt tính có được bổ sung không? (để gắn với kháng sinh hiện diện trong máu bệnh nhân)</v>
      </c>
      <c r="B922" s="10" t="s">
        <v>6675</v>
      </c>
      <c r="C922" s="596" t="s">
        <v>6745</v>
      </c>
      <c r="D922" s="10" t="s">
        <v>2878</v>
      </c>
      <c r="E922" s="133" t="s">
        <v>3394</v>
      </c>
    </row>
    <row r="923" spans="1:5">
      <c r="A923" s="145" t="str">
        <f t="shared" si="14"/>
        <v>If yes, please descrube in comments Nếu có, hãy mô tả trong phần bình luận</v>
      </c>
      <c r="B923" s="10" t="s">
        <v>6676</v>
      </c>
      <c r="C923" s="613" t="s">
        <v>6559</v>
      </c>
      <c r="D923" s="10" t="s">
        <v>2879</v>
      </c>
      <c r="E923" s="133" t="s">
        <v>3393</v>
      </c>
    </row>
    <row r="924" spans="1:5" ht="25.5">
      <c r="A924" s="145" t="str">
        <f t="shared" si="14"/>
        <v>Is 50mL of broth dispensed into sterile bottles for adult patients? (1:5 blood:broth ratio) 50ml canh thang có được bơm vào chai vô khuẩn đối với bệnh nhân là người lớn không? (tỉ lệ máu:canh thang là 1:5)</v>
      </c>
      <c r="B924" s="10" t="s">
        <v>6677</v>
      </c>
      <c r="C924" s="596" t="s">
        <v>6746</v>
      </c>
      <c r="D924" s="10" t="s">
        <v>5276</v>
      </c>
      <c r="E924" s="133" t="s">
        <v>4486</v>
      </c>
    </row>
    <row r="925" spans="1:5" ht="25.5">
      <c r="A925" s="145" t="str">
        <f t="shared" si="14"/>
        <v>Is 25mL of broth dispensed into sterile bottles for pediatric patients? (1:5 blood:broth ratio) 25ml canh thang có được bơm vào chai vô khuẩn đối với bệnh nhân là trẻ em không? (tỉ lệ máu:canh thang là 1:5)</v>
      </c>
      <c r="B925" s="10" t="s">
        <v>6678</v>
      </c>
      <c r="C925" s="596" t="s">
        <v>6747</v>
      </c>
      <c r="D925" s="10" t="s">
        <v>5277</v>
      </c>
      <c r="E925" s="133" t="s">
        <v>4487</v>
      </c>
    </row>
    <row r="926" spans="1:5">
      <c r="A926" s="145" t="str">
        <f t="shared" si="14"/>
        <v>Are the bottles autoclaved at 121 for 15 min? Các chai này có được autoclave ở nhiệt độ 121C trong vòng 15 phút không?</v>
      </c>
      <c r="B926" s="10" t="s">
        <v>6679</v>
      </c>
      <c r="C926" s="596" t="s">
        <v>6562</v>
      </c>
      <c r="D926" s="10" t="s">
        <v>5278</v>
      </c>
      <c r="E926" s="133" t="s">
        <v>4488</v>
      </c>
    </row>
    <row r="927" spans="1:5" ht="25.5">
      <c r="A927" s="145" t="str">
        <f t="shared" si="14"/>
        <v>Do QC records for blood culture bottles indicate the following: Hồ sơ QC đối với các chai cấy máu có thể hiện những điều sau:</v>
      </c>
      <c r="B927" s="10" t="s">
        <v>6680</v>
      </c>
      <c r="C927" s="596" t="s">
        <v>6563</v>
      </c>
      <c r="D927" s="10" t="s">
        <v>5279</v>
      </c>
      <c r="E927" s="133" t="s">
        <v>4489</v>
      </c>
    </row>
    <row r="928" spans="1:5">
      <c r="A928" s="145" t="str">
        <f t="shared" si="14"/>
        <v>Visual inspection performed and documented Quan sát bằng mắt thường được thực hiện và ghi nhận</v>
      </c>
      <c r="B928" s="10" t="s">
        <v>6681</v>
      </c>
      <c r="C928" s="596" t="s">
        <v>6748</v>
      </c>
      <c r="D928" s="10" t="s">
        <v>5280</v>
      </c>
      <c r="E928" s="133" t="s">
        <v>3395</v>
      </c>
    </row>
    <row r="929" spans="1:5" ht="25.5">
      <c r="A929" s="145" t="str">
        <f t="shared" si="14"/>
        <v>Checked for sterility by incubating a portion of uninoculated bottels? (Ideally 5%) Kiểm tra sự vô khuẩn bằng cách ủ một phần các chai chưa nuôi cấy? (lý tưởng là 5%)</v>
      </c>
      <c r="B929" s="10" t="s">
        <v>6682</v>
      </c>
      <c r="C929" s="596" t="s">
        <v>6749</v>
      </c>
      <c r="D929" s="10" t="s">
        <v>5281</v>
      </c>
      <c r="E929" s="133" t="s">
        <v>4490</v>
      </c>
    </row>
    <row r="930" spans="1:5">
      <c r="A930" s="145" t="str">
        <f t="shared" si="14"/>
        <v>Ability to support growth of Streptococcus pneumoniae Khả năng hỗ trợ sự tăng sinh của Streptococcus pneumoniae</v>
      </c>
      <c r="B930" s="10" t="s">
        <v>6683</v>
      </c>
      <c r="C930" s="614" t="s">
        <v>6692</v>
      </c>
      <c r="D930" s="10" t="s">
        <v>5282</v>
      </c>
      <c r="E930" s="133" t="s">
        <v>4491</v>
      </c>
    </row>
    <row r="931" spans="1:5">
      <c r="A931" s="145" t="str">
        <f t="shared" si="14"/>
        <v>Ability to support growth of Haemophilus influenzae Khả năng hỗ trợ sự tăng sinh của Haemophilus influenzae</v>
      </c>
      <c r="B931" s="10" t="s">
        <v>6684</v>
      </c>
      <c r="C931" s="614" t="s">
        <v>6692</v>
      </c>
      <c r="D931" s="10" t="s">
        <v>5283</v>
      </c>
      <c r="E931" s="133" t="s">
        <v>4492</v>
      </c>
    </row>
    <row r="932" spans="1:5" ht="25.5">
      <c r="A932" s="145" t="str">
        <f t="shared" si="14"/>
        <v>Near the expiration date, is QC repeated on a few of the bottles to confirm the long term stability of the broth? Gần đến ngày hết hạn, QC có được lặp lại để khẳng định sự ổn định kéo dài của canh thang không?</v>
      </c>
      <c r="B932" s="10" t="s">
        <v>6685</v>
      </c>
      <c r="C932" s="596" t="s">
        <v>6750</v>
      </c>
      <c r="D932" s="10" t="s">
        <v>5284</v>
      </c>
      <c r="E932" s="133" t="s">
        <v>4493</v>
      </c>
    </row>
    <row r="933" spans="1:5" ht="25.5">
      <c r="A933" s="145" t="str">
        <f t="shared" si="14"/>
        <v>Are unused bottles labeled correctly (name, batch #, production date and expiration date)? Những chai chưa sử dụng có được dán nhãn đúng không? (tên, số mẻ, ngày sản xuất và hạn sử dụng)</v>
      </c>
      <c r="B933" s="10" t="s">
        <v>6686</v>
      </c>
      <c r="C933" s="596" t="s">
        <v>6751</v>
      </c>
      <c r="D933" s="10" t="s">
        <v>5285</v>
      </c>
      <c r="E933" s="133" t="s">
        <v>4494</v>
      </c>
    </row>
    <row r="934" spans="1:5">
      <c r="A934" s="145" t="str">
        <f t="shared" si="14"/>
        <v>6- QUALITY CONTROL - ID METHODS QC các phương pháp định danh</v>
      </c>
      <c r="B934" s="10" t="s">
        <v>6687</v>
      </c>
      <c r="C934" s="615" t="s">
        <v>6752</v>
      </c>
      <c r="D934" s="10" t="s">
        <v>2883</v>
      </c>
      <c r="E934" s="133" t="s">
        <v>3396</v>
      </c>
    </row>
    <row r="935" spans="1:5">
      <c r="A935" s="145" t="str">
        <f t="shared" si="14"/>
        <v>GRAM STAIN QC and REAGENT LABELING AND STORAGE QC nhuộm gram và bảo quản, ghi nhãn thuốc thử</v>
      </c>
      <c r="B935" s="10" t="s">
        <v>6688</v>
      </c>
      <c r="C935" s="615" t="s">
        <v>6570</v>
      </c>
      <c r="D935" s="10" t="s">
        <v>5286</v>
      </c>
      <c r="E935" s="62" t="s">
        <v>4043</v>
      </c>
    </row>
    <row r="936" spans="1:5" ht="25.5">
      <c r="A936" s="145" t="str">
        <f t="shared" ref="A936:A963" si="15">IF(langue=1,B936,IF(langue=2,D936,E936))</f>
        <v>Is QC performed and results recorded on each new preparation or lot number of gram stain reagents? QC có được thực hiện và ghi nhận kết quả cho mỗi lần chuẩn bị hoặc mỗi lot thuốc nhuộm gram mới không?</v>
      </c>
      <c r="B936" s="116" t="s">
        <v>6690</v>
      </c>
      <c r="C936" s="596" t="s">
        <v>6753</v>
      </c>
      <c r="D936" s="116" t="s">
        <v>5287</v>
      </c>
      <c r="E936" s="133" t="s">
        <v>4495</v>
      </c>
    </row>
    <row r="937" spans="1:5">
      <c r="A937" s="145" t="str">
        <f t="shared" si="15"/>
        <v xml:space="preserve">1: Yes - 2: Partial - 3: No </v>
      </c>
      <c r="B937" s="116" t="s">
        <v>6689</v>
      </c>
      <c r="C937" s="613" t="s">
        <v>6053</v>
      </c>
      <c r="D937" s="116" t="s">
        <v>5288</v>
      </c>
      <c r="E937" s="133" t="s">
        <v>3397</v>
      </c>
    </row>
    <row r="938" spans="1:5" ht="38.25">
      <c r="A938" s="145" t="str">
        <f t="shared" si="15"/>
        <v>Standard: CAP MIC.21540, MIC.21624 All staining procedures (gram stains, special stains, and fluorescent stains) should be checked and results recorded for each new batch of stain.</v>
      </c>
      <c r="B938" s="116" t="s">
        <v>655</v>
      </c>
      <c r="C938" s="613" t="s">
        <v>6754</v>
      </c>
      <c r="D938" s="116" t="s">
        <v>5289</v>
      </c>
      <c r="E938" s="62" t="s">
        <v>4496</v>
      </c>
    </row>
    <row r="939" spans="1:5">
      <c r="A939" s="145" t="str">
        <f t="shared" si="15"/>
        <v>Is Gram stain QC performed using both positive and negative control organisms?</v>
      </c>
      <c r="B939" s="116" t="s">
        <v>663</v>
      </c>
      <c r="C939" s="600" t="s">
        <v>6693</v>
      </c>
      <c r="D939" s="116" t="s">
        <v>5290</v>
      </c>
      <c r="E939" s="133" t="s">
        <v>4497</v>
      </c>
    </row>
    <row r="940" spans="1:5" ht="25.5">
      <c r="A940" s="145" t="str">
        <f t="shared" si="15"/>
        <v xml:space="preserve">Observe the Gram's stain, catalase, coagulase, oxidase and indole reagents in use by the laboratory. Are they labeled with : </v>
      </c>
      <c r="B940" s="116" t="s">
        <v>873</v>
      </c>
      <c r="C940" s="596" t="s">
        <v>6054</v>
      </c>
      <c r="D940" s="116" t="s">
        <v>2885</v>
      </c>
      <c r="E940" s="133" t="s">
        <v>3398</v>
      </c>
    </row>
    <row r="941" spans="1:5">
      <c r="A941" s="145" t="str">
        <f t="shared" si="15"/>
        <v>Name of reagent</v>
      </c>
      <c r="B941" s="116" t="s">
        <v>1985</v>
      </c>
      <c r="C941" s="596" t="s">
        <v>6055</v>
      </c>
      <c r="D941" s="116" t="s">
        <v>2886</v>
      </c>
      <c r="E941" s="133" t="s">
        <v>3399</v>
      </c>
    </row>
    <row r="942" spans="1:5">
      <c r="A942" s="145" t="str">
        <f t="shared" si="15"/>
        <v>Date of preparation/reconstitution (if relevant, e.g., coagulase)</v>
      </c>
      <c r="B942" s="116" t="s">
        <v>1987</v>
      </c>
      <c r="C942" s="596" t="s">
        <v>6056</v>
      </c>
      <c r="D942" s="116" t="s">
        <v>2887</v>
      </c>
      <c r="E942" s="133" t="s">
        <v>4498</v>
      </c>
    </row>
    <row r="943" spans="1:5">
      <c r="A943" s="145" t="str">
        <f t="shared" si="15"/>
        <v>Date of opening</v>
      </c>
      <c r="B943" s="116" t="s">
        <v>1986</v>
      </c>
      <c r="C943" s="596" t="s">
        <v>6694</v>
      </c>
      <c r="D943" s="116" t="s">
        <v>2852</v>
      </c>
      <c r="E943" s="133" t="s">
        <v>3378</v>
      </c>
    </row>
    <row r="944" spans="1:5">
      <c r="A944" s="145" t="str">
        <f t="shared" si="15"/>
        <v>Expiration date</v>
      </c>
      <c r="B944" s="116" t="s">
        <v>1981</v>
      </c>
      <c r="C944" s="596" t="s">
        <v>6027</v>
      </c>
      <c r="D944" s="116" t="s">
        <v>2851</v>
      </c>
      <c r="E944" s="133" t="s">
        <v>3377</v>
      </c>
    </row>
    <row r="945" spans="1:5">
      <c r="A945" s="145" t="str">
        <f t="shared" si="15"/>
        <v>1: All - 2: Some - 3: None</v>
      </c>
      <c r="B945" s="116" t="s">
        <v>257</v>
      </c>
      <c r="C945" s="613" t="s">
        <v>6039</v>
      </c>
      <c r="D945" s="116" t="s">
        <v>2863</v>
      </c>
      <c r="E945" s="133" t="s">
        <v>3386</v>
      </c>
    </row>
    <row r="946" spans="1:5" ht="25.5">
      <c r="A946" s="145" t="str">
        <f t="shared" si="15"/>
        <v>Are tubed media, reagents, and kits stored at the temperatures indicated by the manufacturer?</v>
      </c>
      <c r="B946" s="116" t="s">
        <v>38</v>
      </c>
      <c r="C946" s="596" t="s">
        <v>6755</v>
      </c>
      <c r="D946" s="116" t="s">
        <v>5291</v>
      </c>
      <c r="E946" s="133" t="s">
        <v>4499</v>
      </c>
    </row>
    <row r="947" spans="1:5">
      <c r="A947" s="145" t="str">
        <f t="shared" si="15"/>
        <v>QC OF INDIVIDUAL BIOCHEMICAL METHODS</v>
      </c>
      <c r="B947" s="116" t="s">
        <v>742</v>
      </c>
      <c r="C947" s="600" t="s">
        <v>6695</v>
      </c>
      <c r="D947" s="116" t="s">
        <v>2528</v>
      </c>
      <c r="E947" s="133" t="s">
        <v>4044</v>
      </c>
    </row>
    <row r="948" spans="1:5" ht="25.5">
      <c r="A948" s="145" t="str">
        <f t="shared" si="15"/>
        <v>NOTE: This question applies only to the tubed media and liquid reagents in use by the lab.</v>
      </c>
      <c r="B948" s="116" t="s">
        <v>2880</v>
      </c>
      <c r="C948" s="600" t="s">
        <v>6756</v>
      </c>
      <c r="D948" s="116" t="s">
        <v>5292</v>
      </c>
      <c r="E948" s="133" t="s">
        <v>4500</v>
      </c>
    </row>
    <row r="949" spans="1:5" ht="25.5">
      <c r="A949" s="145" t="str">
        <f t="shared" si="15"/>
        <v>It does NOT apply to the biochemical reagent wells incorporated into pre-defined identification systems,</v>
      </c>
      <c r="B949" s="116" t="s">
        <v>6696</v>
      </c>
      <c r="C949" s="600" t="s">
        <v>6697</v>
      </c>
      <c r="D949" s="116" t="s">
        <v>2888</v>
      </c>
      <c r="E949" s="133" t="s">
        <v>3400</v>
      </c>
    </row>
    <row r="950" spans="1:5">
      <c r="A950" s="145" t="str">
        <f t="shared" si="15"/>
        <v xml:space="preserve">such as Vitek, API, Liofilchem, etc. </v>
      </c>
      <c r="B950" s="116" t="s">
        <v>2335</v>
      </c>
      <c r="C950" s="600" t="s">
        <v>6757</v>
      </c>
      <c r="D950" s="116" t="s">
        <v>2889</v>
      </c>
      <c r="E950" s="133" t="s">
        <v>3401</v>
      </c>
    </row>
    <row r="951" spans="1:5">
      <c r="A951" s="145" t="str">
        <f t="shared" si="15"/>
        <v>Do QC records demonstrate the following? If reagent not used, check NA</v>
      </c>
      <c r="B951" s="116" t="s">
        <v>1988</v>
      </c>
      <c r="C951" s="600" t="s">
        <v>6698</v>
      </c>
      <c r="D951" s="116" t="s">
        <v>2890</v>
      </c>
      <c r="E951" s="133" t="s">
        <v>4501</v>
      </c>
    </row>
    <row r="952" spans="1:5">
      <c r="A952" s="145" t="str">
        <f t="shared" si="15"/>
        <v>Catalase (H2O2)</v>
      </c>
      <c r="B952" s="116" t="s">
        <v>2466</v>
      </c>
      <c r="C952" s="600" t="s">
        <v>2466</v>
      </c>
      <c r="D952" s="116" t="s">
        <v>2466</v>
      </c>
      <c r="E952" s="133" t="s">
        <v>3252</v>
      </c>
    </row>
    <row r="953" spans="1:5">
      <c r="A953" s="145" t="str">
        <f t="shared" si="15"/>
        <v>Positive control is used</v>
      </c>
      <c r="B953" s="116" t="s">
        <v>2181</v>
      </c>
      <c r="C953" s="600" t="s">
        <v>6699</v>
      </c>
      <c r="D953" s="116" t="s">
        <v>5293</v>
      </c>
      <c r="E953" s="133" t="s">
        <v>3402</v>
      </c>
    </row>
    <row r="954" spans="1:5">
      <c r="A954" s="145" t="str">
        <f t="shared" si="15"/>
        <v>Negative control is used</v>
      </c>
      <c r="B954" s="116" t="s">
        <v>2182</v>
      </c>
      <c r="C954" s="600" t="s">
        <v>6700</v>
      </c>
      <c r="D954" s="116" t="s">
        <v>5294</v>
      </c>
      <c r="E954" s="133" t="s">
        <v>3403</v>
      </c>
    </row>
    <row r="955" spans="1:5">
      <c r="A955" s="145" t="str">
        <f t="shared" si="15"/>
        <v>QC is performed on each new batch/lot number</v>
      </c>
      <c r="B955" s="116" t="s">
        <v>734</v>
      </c>
      <c r="C955" s="600" t="s">
        <v>6758</v>
      </c>
      <c r="D955" s="116" t="s">
        <v>5295</v>
      </c>
      <c r="E955" s="62" t="s">
        <v>4045</v>
      </c>
    </row>
    <row r="956" spans="1:5">
      <c r="A956" s="145" t="str">
        <f t="shared" si="15"/>
        <v>QC is performed using ATCC or ATCC-derivative strains</v>
      </c>
      <c r="B956" s="116" t="s">
        <v>741</v>
      </c>
      <c r="C956" s="600" t="s">
        <v>6701</v>
      </c>
      <c r="D956" s="116" t="s">
        <v>5296</v>
      </c>
      <c r="E956" s="133" t="s">
        <v>4502</v>
      </c>
    </row>
    <row r="957" spans="1:5">
      <c r="A957" s="145" t="str">
        <f t="shared" si="15"/>
        <v>Coagulase plasma</v>
      </c>
      <c r="B957" s="116" t="s">
        <v>2157</v>
      </c>
      <c r="C957" s="600" t="s">
        <v>6705</v>
      </c>
      <c r="D957" s="116" t="s">
        <v>2560</v>
      </c>
      <c r="E957" s="133" t="s">
        <v>4097</v>
      </c>
    </row>
    <row r="958" spans="1:5">
      <c r="A958" s="145" t="str">
        <f t="shared" si="15"/>
        <v>Positive control is used</v>
      </c>
      <c r="B958" s="116" t="s">
        <v>2181</v>
      </c>
      <c r="C958" s="600" t="s">
        <v>6699</v>
      </c>
      <c r="D958" s="116" t="s">
        <v>5293</v>
      </c>
      <c r="E958" s="133" t="s">
        <v>3402</v>
      </c>
    </row>
    <row r="959" spans="1:5">
      <c r="A959" s="145" t="str">
        <f t="shared" si="15"/>
        <v>Negative control is used</v>
      </c>
      <c r="B959" s="116" t="s">
        <v>2182</v>
      </c>
      <c r="C959" s="600" t="s">
        <v>6700</v>
      </c>
      <c r="D959" s="116" t="s">
        <v>5294</v>
      </c>
      <c r="E959" s="133" t="s">
        <v>3403</v>
      </c>
    </row>
    <row r="960" spans="1:5">
      <c r="A960" s="145" t="str">
        <f t="shared" si="15"/>
        <v>QC is performed on each new batch/lot number</v>
      </c>
      <c r="B960" s="116" t="s">
        <v>734</v>
      </c>
      <c r="C960" s="600" t="s">
        <v>6758</v>
      </c>
      <c r="D960" s="116" t="s">
        <v>5295</v>
      </c>
      <c r="E960" s="62" t="s">
        <v>4045</v>
      </c>
    </row>
    <row r="961" spans="1:5">
      <c r="A961" s="145" t="str">
        <f t="shared" si="15"/>
        <v>QC is performed using ATCC or ATCC-derivative strains</v>
      </c>
      <c r="B961" s="116" t="s">
        <v>741</v>
      </c>
      <c r="C961" s="600" t="s">
        <v>6701</v>
      </c>
      <c r="D961" s="116" t="s">
        <v>5296</v>
      </c>
      <c r="E961" s="133" t="s">
        <v>4502</v>
      </c>
    </row>
    <row r="962" spans="1:5">
      <c r="A962" s="145" t="str">
        <f t="shared" si="15"/>
        <v>Staph latex agglutination</v>
      </c>
      <c r="B962" s="116" t="s">
        <v>2158</v>
      </c>
      <c r="C962" s="600" t="s">
        <v>6706</v>
      </c>
      <c r="D962" s="116" t="s">
        <v>5297</v>
      </c>
      <c r="E962" s="62" t="s">
        <v>4098</v>
      </c>
    </row>
    <row r="963" spans="1:5">
      <c r="A963" s="145" t="str">
        <f t="shared" si="15"/>
        <v>Positive control is used</v>
      </c>
      <c r="B963" s="116" t="s">
        <v>2181</v>
      </c>
      <c r="C963" s="600" t="s">
        <v>6699</v>
      </c>
      <c r="D963" s="116" t="s">
        <v>5293</v>
      </c>
      <c r="E963" s="133" t="s">
        <v>3402</v>
      </c>
    </row>
    <row r="964" spans="1:5">
      <c r="A964" s="145" t="str">
        <f t="shared" ref="A964:A1027" si="16">IF(langue=1,B964,IF(langue=2,D964,E964))</f>
        <v>Negative control is used</v>
      </c>
      <c r="B964" s="116" t="s">
        <v>2182</v>
      </c>
      <c r="C964" s="600" t="s">
        <v>6700</v>
      </c>
      <c r="D964" s="116" t="s">
        <v>5294</v>
      </c>
      <c r="E964" s="133" t="s">
        <v>3403</v>
      </c>
    </row>
    <row r="965" spans="1:5">
      <c r="A965" s="145" t="str">
        <f t="shared" si="16"/>
        <v>QC is performed on each new batch/lot number</v>
      </c>
      <c r="B965" s="116" t="s">
        <v>734</v>
      </c>
      <c r="C965" s="600" t="s">
        <v>6758</v>
      </c>
      <c r="D965" s="116" t="s">
        <v>5295</v>
      </c>
      <c r="E965" s="62" t="s">
        <v>4045</v>
      </c>
    </row>
    <row r="966" spans="1:5">
      <c r="A966" s="145" t="str">
        <f t="shared" si="16"/>
        <v>QC is performed using ATCC or ATCC-derivative strains</v>
      </c>
      <c r="B966" s="116" t="s">
        <v>741</v>
      </c>
      <c r="C966" s="600" t="s">
        <v>6701</v>
      </c>
      <c r="D966" s="116" t="s">
        <v>5296</v>
      </c>
      <c r="E966" s="133" t="s">
        <v>4502</v>
      </c>
    </row>
    <row r="967" spans="1:5">
      <c r="A967" s="145" t="str">
        <f t="shared" si="16"/>
        <v>Staph Chromagar</v>
      </c>
      <c r="B967" s="116" t="s">
        <v>2189</v>
      </c>
      <c r="C967" s="600" t="s">
        <v>6702</v>
      </c>
      <c r="D967" s="116" t="s">
        <v>2189</v>
      </c>
      <c r="E967" s="133" t="s">
        <v>4099</v>
      </c>
    </row>
    <row r="968" spans="1:5">
      <c r="A968" s="145" t="str">
        <f t="shared" si="16"/>
        <v>Positive control is used</v>
      </c>
      <c r="B968" s="116" t="s">
        <v>2181</v>
      </c>
      <c r="C968" s="600" t="s">
        <v>6699</v>
      </c>
      <c r="D968" s="116" t="s">
        <v>5293</v>
      </c>
      <c r="E968" s="133" t="s">
        <v>3402</v>
      </c>
    </row>
    <row r="969" spans="1:5">
      <c r="A969" s="145" t="str">
        <f t="shared" si="16"/>
        <v>Negative control is used</v>
      </c>
      <c r="B969" s="116" t="s">
        <v>2182</v>
      </c>
      <c r="C969" s="600" t="s">
        <v>6700</v>
      </c>
      <c r="D969" s="116" t="s">
        <v>5294</v>
      </c>
      <c r="E969" s="133" t="s">
        <v>3403</v>
      </c>
    </row>
    <row r="970" spans="1:5">
      <c r="A970" s="145" t="str">
        <f t="shared" si="16"/>
        <v>QC is performed on each new batch/lot number</v>
      </c>
      <c r="B970" s="116" t="s">
        <v>734</v>
      </c>
      <c r="C970" s="600" t="s">
        <v>6758</v>
      </c>
      <c r="D970" s="116" t="s">
        <v>5295</v>
      </c>
      <c r="E970" s="62" t="s">
        <v>4045</v>
      </c>
    </row>
    <row r="971" spans="1:5">
      <c r="A971" s="145" t="str">
        <f t="shared" si="16"/>
        <v>QC is performed using ATCC or ATCC-derivative strains</v>
      </c>
      <c r="B971" s="116" t="s">
        <v>741</v>
      </c>
      <c r="C971" s="600" t="s">
        <v>6701</v>
      </c>
      <c r="D971" s="116" t="s">
        <v>5296</v>
      </c>
      <c r="E971" s="133" t="s">
        <v>4502</v>
      </c>
    </row>
    <row r="972" spans="1:5">
      <c r="A972" s="145" t="str">
        <f t="shared" si="16"/>
        <v>DNase</v>
      </c>
      <c r="B972" s="116" t="s">
        <v>2160</v>
      </c>
      <c r="C972" s="600" t="s">
        <v>2160</v>
      </c>
      <c r="D972" s="116" t="s">
        <v>2160</v>
      </c>
      <c r="E972" s="133" t="s">
        <v>3253</v>
      </c>
    </row>
    <row r="973" spans="1:5">
      <c r="A973" s="145" t="str">
        <f t="shared" si="16"/>
        <v>Positive control is used</v>
      </c>
      <c r="B973" s="116" t="s">
        <v>2181</v>
      </c>
      <c r="C973" s="600" t="s">
        <v>6699</v>
      </c>
      <c r="D973" s="116" t="s">
        <v>5293</v>
      </c>
      <c r="E973" s="133" t="s">
        <v>3402</v>
      </c>
    </row>
    <row r="974" spans="1:5">
      <c r="A974" s="145" t="str">
        <f t="shared" si="16"/>
        <v>Negative control is used</v>
      </c>
      <c r="B974" s="116" t="s">
        <v>2182</v>
      </c>
      <c r="C974" s="600" t="s">
        <v>6700</v>
      </c>
      <c r="D974" s="116" t="s">
        <v>5294</v>
      </c>
      <c r="E974" s="133" t="s">
        <v>3403</v>
      </c>
    </row>
    <row r="975" spans="1:5">
      <c r="A975" s="145" t="str">
        <f t="shared" si="16"/>
        <v>QC is performed on each new batch/lot number</v>
      </c>
      <c r="B975" s="116" t="s">
        <v>734</v>
      </c>
      <c r="C975" s="600" t="s">
        <v>6758</v>
      </c>
      <c r="D975" s="116" t="s">
        <v>5295</v>
      </c>
      <c r="E975" s="62" t="s">
        <v>4045</v>
      </c>
    </row>
    <row r="976" spans="1:5">
      <c r="A976" s="145" t="str">
        <f t="shared" si="16"/>
        <v>QC is performed using ATCC or ATCC-derivative strains</v>
      </c>
      <c r="B976" s="116" t="s">
        <v>741</v>
      </c>
      <c r="C976" s="600" t="s">
        <v>6701</v>
      </c>
      <c r="D976" s="116" t="s">
        <v>5296</v>
      </c>
      <c r="E976" s="133" t="s">
        <v>4502</v>
      </c>
    </row>
    <row r="977" spans="1:5">
      <c r="A977" s="145" t="str">
        <f t="shared" si="16"/>
        <v>PYR</v>
      </c>
      <c r="B977" s="116" t="s">
        <v>2161</v>
      </c>
      <c r="C977" s="600" t="s">
        <v>2161</v>
      </c>
      <c r="D977" s="116" t="s">
        <v>2161</v>
      </c>
      <c r="E977" s="134" t="s">
        <v>4100</v>
      </c>
    </row>
    <row r="978" spans="1:5">
      <c r="A978" s="145" t="str">
        <f t="shared" si="16"/>
        <v>Positive control is used</v>
      </c>
      <c r="B978" s="116" t="s">
        <v>2181</v>
      </c>
      <c r="C978" s="600" t="s">
        <v>6699</v>
      </c>
      <c r="D978" s="116" t="s">
        <v>5293</v>
      </c>
      <c r="E978" s="133" t="s">
        <v>3402</v>
      </c>
    </row>
    <row r="979" spans="1:5">
      <c r="A979" s="145" t="str">
        <f t="shared" si="16"/>
        <v>Negative control is used</v>
      </c>
      <c r="B979" s="116" t="s">
        <v>2182</v>
      </c>
      <c r="C979" s="600" t="s">
        <v>6700</v>
      </c>
      <c r="D979" s="116" t="s">
        <v>5294</v>
      </c>
      <c r="E979" s="133" t="s">
        <v>3403</v>
      </c>
    </row>
    <row r="980" spans="1:5">
      <c r="A980" s="145" t="str">
        <f t="shared" si="16"/>
        <v>QC is performed on each new batch/lot number</v>
      </c>
      <c r="B980" s="116" t="s">
        <v>734</v>
      </c>
      <c r="C980" s="600" t="s">
        <v>6758</v>
      </c>
      <c r="D980" s="116" t="s">
        <v>5295</v>
      </c>
      <c r="E980" s="62" t="s">
        <v>4045</v>
      </c>
    </row>
    <row r="981" spans="1:5">
      <c r="A981" s="145" t="str">
        <f t="shared" si="16"/>
        <v>QC is performed using ATCC or ATCC-derivative strains</v>
      </c>
      <c r="B981" s="116" t="s">
        <v>741</v>
      </c>
      <c r="C981" s="600" t="s">
        <v>6701</v>
      </c>
      <c r="D981" s="116" t="s">
        <v>5296</v>
      </c>
      <c r="E981" s="133" t="s">
        <v>4502</v>
      </c>
    </row>
    <row r="982" spans="1:5">
      <c r="A982" s="145" t="str">
        <f t="shared" si="16"/>
        <v>Optochin ("P") disk</v>
      </c>
      <c r="B982" s="116" t="s">
        <v>2190</v>
      </c>
      <c r="C982" s="600" t="s">
        <v>6703</v>
      </c>
      <c r="D982" s="116" t="s">
        <v>2891</v>
      </c>
      <c r="E982" s="62" t="s">
        <v>4503</v>
      </c>
    </row>
    <row r="983" spans="1:5">
      <c r="A983" s="145" t="str">
        <f t="shared" si="16"/>
        <v>Positive control is used</v>
      </c>
      <c r="B983" s="116" t="s">
        <v>2181</v>
      </c>
      <c r="C983" s="600" t="s">
        <v>6699</v>
      </c>
      <c r="D983" s="116" t="s">
        <v>5293</v>
      </c>
      <c r="E983" s="133" t="s">
        <v>3402</v>
      </c>
    </row>
    <row r="984" spans="1:5">
      <c r="A984" s="145" t="str">
        <f t="shared" si="16"/>
        <v>Negative control is used</v>
      </c>
      <c r="B984" s="116" t="s">
        <v>2182</v>
      </c>
      <c r="C984" s="600" t="s">
        <v>6700</v>
      </c>
      <c r="D984" s="116" t="s">
        <v>5294</v>
      </c>
      <c r="E984" s="133" t="s">
        <v>3403</v>
      </c>
    </row>
    <row r="985" spans="1:5">
      <c r="A985" s="145" t="str">
        <f t="shared" si="16"/>
        <v>QC is performed on each new batch/lot number</v>
      </c>
      <c r="B985" s="116" t="s">
        <v>734</v>
      </c>
      <c r="C985" s="600" t="s">
        <v>6758</v>
      </c>
      <c r="D985" s="116" t="s">
        <v>5295</v>
      </c>
      <c r="E985" s="62" t="s">
        <v>4045</v>
      </c>
    </row>
    <row r="986" spans="1:5">
      <c r="A986" s="145" t="str">
        <f t="shared" si="16"/>
        <v>QC is performed using ATCC or ATCC-derivative strains</v>
      </c>
      <c r="B986" s="116" t="s">
        <v>741</v>
      </c>
      <c r="C986" s="600" t="s">
        <v>6701</v>
      </c>
      <c r="D986" s="116" t="s">
        <v>5296</v>
      </c>
      <c r="E986" s="133" t="s">
        <v>4502</v>
      </c>
    </row>
    <row r="987" spans="1:5">
      <c r="A987" s="145" t="str">
        <f t="shared" si="16"/>
        <v>Bile solubility (deoxycholate)</v>
      </c>
      <c r="B987" s="116" t="s">
        <v>2162</v>
      </c>
      <c r="C987" s="600" t="s">
        <v>6704</v>
      </c>
      <c r="D987" s="116" t="s">
        <v>2562</v>
      </c>
      <c r="E987" s="134" t="s">
        <v>4102</v>
      </c>
    </row>
    <row r="988" spans="1:5">
      <c r="A988" s="145" t="str">
        <f t="shared" si="16"/>
        <v>Positive control is used</v>
      </c>
      <c r="B988" s="116" t="s">
        <v>2181</v>
      </c>
      <c r="C988" s="600" t="s">
        <v>6699</v>
      </c>
      <c r="D988" s="116" t="s">
        <v>5293</v>
      </c>
      <c r="E988" s="133" t="s">
        <v>3402</v>
      </c>
    </row>
    <row r="989" spans="1:5">
      <c r="A989" s="145" t="str">
        <f t="shared" si="16"/>
        <v>Negative control is used</v>
      </c>
      <c r="B989" s="116" t="s">
        <v>2182</v>
      </c>
      <c r="C989" s="600" t="s">
        <v>6700</v>
      </c>
      <c r="D989" s="116" t="s">
        <v>5294</v>
      </c>
      <c r="E989" s="133" t="s">
        <v>3403</v>
      </c>
    </row>
    <row r="990" spans="1:5">
      <c r="A990" s="145" t="str">
        <f t="shared" si="16"/>
        <v>QC is performed on each new batch/lot number</v>
      </c>
      <c r="B990" s="116" t="s">
        <v>734</v>
      </c>
      <c r="C990" s="600" t="s">
        <v>6758</v>
      </c>
      <c r="D990" s="116" t="s">
        <v>5295</v>
      </c>
      <c r="E990" s="62" t="s">
        <v>4045</v>
      </c>
    </row>
    <row r="991" spans="1:5">
      <c r="A991" s="145" t="str">
        <f t="shared" si="16"/>
        <v>QC is performed using ATCC or ATCC-derivative strains</v>
      </c>
      <c r="B991" s="116" t="s">
        <v>741</v>
      </c>
      <c r="C991" s="600" t="s">
        <v>6701</v>
      </c>
      <c r="D991" s="116" t="s">
        <v>5296</v>
      </c>
      <c r="E991" s="133" t="s">
        <v>4502</v>
      </c>
    </row>
    <row r="992" spans="1:5">
      <c r="A992" s="145" t="str">
        <f t="shared" si="16"/>
        <v>Strep pneumo latex agglutination</v>
      </c>
      <c r="B992" s="116" t="s">
        <v>2191</v>
      </c>
      <c r="C992" s="600" t="s">
        <v>6707</v>
      </c>
      <c r="D992" s="116" t="s">
        <v>5298</v>
      </c>
      <c r="E992" s="62" t="s">
        <v>4504</v>
      </c>
    </row>
    <row r="993" spans="1:5">
      <c r="A993" s="145" t="str">
        <f t="shared" si="16"/>
        <v>Positive control is used</v>
      </c>
      <c r="B993" s="116" t="s">
        <v>2181</v>
      </c>
      <c r="C993" s="600" t="s">
        <v>6699</v>
      </c>
      <c r="D993" s="116" t="s">
        <v>5293</v>
      </c>
      <c r="E993" s="133" t="s">
        <v>3402</v>
      </c>
    </row>
    <row r="994" spans="1:5">
      <c r="A994" s="145" t="str">
        <f t="shared" si="16"/>
        <v>Negative control is used</v>
      </c>
      <c r="B994" s="116" t="s">
        <v>2182</v>
      </c>
      <c r="C994" s="600" t="s">
        <v>6700</v>
      </c>
      <c r="D994" s="116" t="s">
        <v>5294</v>
      </c>
      <c r="E994" s="133" t="s">
        <v>3403</v>
      </c>
    </row>
    <row r="995" spans="1:5">
      <c r="A995" s="145" t="str">
        <f t="shared" si="16"/>
        <v>QC is performed on each new batch/lot number</v>
      </c>
      <c r="B995" s="116" t="s">
        <v>734</v>
      </c>
      <c r="C995" s="600" t="s">
        <v>6758</v>
      </c>
      <c r="D995" s="116" t="s">
        <v>5295</v>
      </c>
      <c r="E995" s="62" t="s">
        <v>4045</v>
      </c>
    </row>
    <row r="996" spans="1:5">
      <c r="A996" s="145" t="str">
        <f t="shared" si="16"/>
        <v>QC is performed using ATCC or ATCC-derivative strains</v>
      </c>
      <c r="B996" s="116" t="s">
        <v>741</v>
      </c>
      <c r="C996" s="600" t="s">
        <v>6701</v>
      </c>
      <c r="D996" s="116" t="s">
        <v>5296</v>
      </c>
      <c r="E996" s="133" t="s">
        <v>4502</v>
      </c>
    </row>
    <row r="997" spans="1:5">
      <c r="A997" s="145" t="str">
        <f t="shared" si="16"/>
        <v>Oxidase</v>
      </c>
      <c r="B997" s="116" t="s">
        <v>2164</v>
      </c>
      <c r="C997" s="600" t="s">
        <v>2164</v>
      </c>
      <c r="D997" s="116" t="s">
        <v>2564</v>
      </c>
      <c r="E997" s="133" t="s">
        <v>3254</v>
      </c>
    </row>
    <row r="998" spans="1:5">
      <c r="A998" s="145" t="str">
        <f t="shared" si="16"/>
        <v>Positive control is used</v>
      </c>
      <c r="B998" s="116" t="s">
        <v>2181</v>
      </c>
      <c r="C998" s="600" t="s">
        <v>6699</v>
      </c>
      <c r="D998" s="116" t="s">
        <v>5293</v>
      </c>
      <c r="E998" s="133" t="s">
        <v>3402</v>
      </c>
    </row>
    <row r="999" spans="1:5">
      <c r="A999" s="145" t="str">
        <f t="shared" si="16"/>
        <v>Negative control is used</v>
      </c>
      <c r="B999" s="116" t="s">
        <v>2182</v>
      </c>
      <c r="C999" s="600" t="s">
        <v>6700</v>
      </c>
      <c r="D999" s="116" t="s">
        <v>5294</v>
      </c>
      <c r="E999" s="133" t="s">
        <v>3403</v>
      </c>
    </row>
    <row r="1000" spans="1:5">
      <c r="A1000" s="145" t="str">
        <f t="shared" si="16"/>
        <v>QC is performed on each new batch/lot number</v>
      </c>
      <c r="B1000" s="116" t="s">
        <v>734</v>
      </c>
      <c r="C1000" s="600" t="s">
        <v>6758</v>
      </c>
      <c r="D1000" s="116" t="s">
        <v>5295</v>
      </c>
      <c r="E1000" s="62" t="s">
        <v>4045</v>
      </c>
    </row>
    <row r="1001" spans="1:5">
      <c r="A1001" s="145" t="str">
        <f t="shared" si="16"/>
        <v>QC is performed using ATCC or ATCC-derivative strains</v>
      </c>
      <c r="B1001" s="116" t="s">
        <v>741</v>
      </c>
      <c r="C1001" s="600" t="s">
        <v>6701</v>
      </c>
      <c r="D1001" s="116" t="s">
        <v>5296</v>
      </c>
      <c r="E1001" s="133" t="s">
        <v>4502</v>
      </c>
    </row>
    <row r="1002" spans="1:5">
      <c r="A1002" s="145" t="str">
        <f t="shared" si="16"/>
        <v>Indole reagents</v>
      </c>
      <c r="B1002" s="116" t="s">
        <v>2184</v>
      </c>
      <c r="C1002" s="600" t="s">
        <v>6067</v>
      </c>
      <c r="D1002" s="116" t="s">
        <v>2565</v>
      </c>
      <c r="E1002" s="133" t="s">
        <v>3255</v>
      </c>
    </row>
    <row r="1003" spans="1:5">
      <c r="A1003" s="145" t="str">
        <f t="shared" si="16"/>
        <v>Positive control is used</v>
      </c>
      <c r="B1003" s="116" t="s">
        <v>2181</v>
      </c>
      <c r="C1003" s="600" t="s">
        <v>6699</v>
      </c>
      <c r="D1003" s="116" t="s">
        <v>5293</v>
      </c>
      <c r="E1003" s="133" t="s">
        <v>3402</v>
      </c>
    </row>
    <row r="1004" spans="1:5">
      <c r="A1004" s="145" t="str">
        <f t="shared" si="16"/>
        <v>Negative control is used</v>
      </c>
      <c r="B1004" s="116" t="s">
        <v>2182</v>
      </c>
      <c r="C1004" s="600" t="s">
        <v>6700</v>
      </c>
      <c r="D1004" s="116" t="s">
        <v>5294</v>
      </c>
      <c r="E1004" s="133" t="s">
        <v>3403</v>
      </c>
    </row>
    <row r="1005" spans="1:5">
      <c r="A1005" s="145" t="str">
        <f t="shared" si="16"/>
        <v>QC is performed on each new batch/lot number</v>
      </c>
      <c r="B1005" s="116" t="s">
        <v>734</v>
      </c>
      <c r="C1005" s="600" t="s">
        <v>6758</v>
      </c>
      <c r="D1005" s="116" t="s">
        <v>5295</v>
      </c>
      <c r="E1005" s="62" t="s">
        <v>4045</v>
      </c>
    </row>
    <row r="1006" spans="1:5">
      <c r="A1006" s="145" t="str">
        <f t="shared" si="16"/>
        <v>QC is performed using ATCC or ATCC-derivative strains</v>
      </c>
      <c r="B1006" s="116" t="s">
        <v>741</v>
      </c>
      <c r="C1006" s="600" t="s">
        <v>6701</v>
      </c>
      <c r="D1006" s="116" t="s">
        <v>5296</v>
      </c>
      <c r="E1006" s="133" t="s">
        <v>4502</v>
      </c>
    </row>
    <row r="1007" spans="1:5">
      <c r="A1007" s="145" t="str">
        <f t="shared" si="16"/>
        <v>Methyl Red</v>
      </c>
      <c r="B1007" s="116" t="s">
        <v>2166</v>
      </c>
      <c r="C1007" s="600" t="s">
        <v>2166</v>
      </c>
      <c r="D1007" s="116" t="s">
        <v>2566</v>
      </c>
      <c r="E1007" s="133" t="s">
        <v>4104</v>
      </c>
    </row>
    <row r="1008" spans="1:5">
      <c r="A1008" s="145" t="str">
        <f t="shared" si="16"/>
        <v>Positive control is used</v>
      </c>
      <c r="B1008" s="116" t="s">
        <v>2181</v>
      </c>
      <c r="C1008" s="600" t="s">
        <v>6699</v>
      </c>
      <c r="D1008" s="116" t="s">
        <v>5293</v>
      </c>
      <c r="E1008" s="133" t="s">
        <v>3402</v>
      </c>
    </row>
    <row r="1009" spans="1:5">
      <c r="A1009" s="145" t="str">
        <f t="shared" si="16"/>
        <v>Negative control is used</v>
      </c>
      <c r="B1009" s="116" t="s">
        <v>2182</v>
      </c>
      <c r="C1009" s="600" t="s">
        <v>6700</v>
      </c>
      <c r="D1009" s="116" t="s">
        <v>5294</v>
      </c>
      <c r="E1009" s="133" t="s">
        <v>3403</v>
      </c>
    </row>
    <row r="1010" spans="1:5">
      <c r="A1010" s="145" t="str">
        <f t="shared" si="16"/>
        <v>QC is performed on each new batch/lot number</v>
      </c>
      <c r="B1010" s="116" t="s">
        <v>734</v>
      </c>
      <c r="C1010" s="600" t="s">
        <v>6758</v>
      </c>
      <c r="D1010" s="116" t="s">
        <v>5295</v>
      </c>
      <c r="E1010" s="62" t="s">
        <v>4045</v>
      </c>
    </row>
    <row r="1011" spans="1:5">
      <c r="A1011" s="145" t="str">
        <f t="shared" si="16"/>
        <v>QC is performed using ATCC or ATCC-derivative strains</v>
      </c>
      <c r="B1011" s="116" t="s">
        <v>741</v>
      </c>
      <c r="C1011" s="600" t="s">
        <v>6701</v>
      </c>
      <c r="D1011" s="116" t="s">
        <v>5296</v>
      </c>
      <c r="E1011" s="133" t="s">
        <v>4502</v>
      </c>
    </row>
    <row r="1012" spans="1:5">
      <c r="A1012" s="145" t="str">
        <f t="shared" si="16"/>
        <v>Voges-Proskauer</v>
      </c>
      <c r="B1012" s="116" t="s">
        <v>2167</v>
      </c>
      <c r="C1012" s="600" t="s">
        <v>2167</v>
      </c>
      <c r="D1012" s="116" t="s">
        <v>2167</v>
      </c>
      <c r="E1012" s="133" t="s">
        <v>2167</v>
      </c>
    </row>
    <row r="1013" spans="1:5">
      <c r="A1013" s="145" t="str">
        <f t="shared" si="16"/>
        <v>Positive control is used</v>
      </c>
      <c r="B1013" s="116" t="s">
        <v>2181</v>
      </c>
      <c r="C1013" s="600" t="s">
        <v>6699</v>
      </c>
      <c r="D1013" s="116" t="s">
        <v>5293</v>
      </c>
      <c r="E1013" s="133" t="s">
        <v>3402</v>
      </c>
    </row>
    <row r="1014" spans="1:5">
      <c r="A1014" s="145" t="str">
        <f t="shared" si="16"/>
        <v>Negative control is used</v>
      </c>
      <c r="B1014" s="116" t="s">
        <v>2182</v>
      </c>
      <c r="C1014" s="600" t="s">
        <v>6700</v>
      </c>
      <c r="D1014" s="116" t="s">
        <v>5294</v>
      </c>
      <c r="E1014" s="133" t="s">
        <v>3403</v>
      </c>
    </row>
    <row r="1015" spans="1:5">
      <c r="A1015" s="145" t="str">
        <f t="shared" si="16"/>
        <v>QC is performed on each new batch/lot number</v>
      </c>
      <c r="B1015" s="116" t="s">
        <v>734</v>
      </c>
      <c r="C1015" s="600" t="s">
        <v>6758</v>
      </c>
      <c r="D1015" s="116" t="s">
        <v>5295</v>
      </c>
      <c r="E1015" s="62" t="s">
        <v>4045</v>
      </c>
    </row>
    <row r="1016" spans="1:5">
      <c r="A1016" s="145" t="str">
        <f t="shared" si="16"/>
        <v>QC is performed using ATCC or ATCC-derivative strains</v>
      </c>
      <c r="B1016" s="116" t="s">
        <v>741</v>
      </c>
      <c r="C1016" s="600" t="s">
        <v>6701</v>
      </c>
      <c r="D1016" s="116" t="s">
        <v>5296</v>
      </c>
      <c r="E1016" s="133" t="s">
        <v>4502</v>
      </c>
    </row>
    <row r="1017" spans="1:5">
      <c r="A1017" s="145" t="str">
        <f t="shared" si="16"/>
        <v>Citrate</v>
      </c>
      <c r="B1017" s="116" t="s">
        <v>2168</v>
      </c>
      <c r="C1017" s="600" t="s">
        <v>2168</v>
      </c>
      <c r="D1017" s="116" t="s">
        <v>2168</v>
      </c>
      <c r="E1017" s="133" t="s">
        <v>3256</v>
      </c>
    </row>
    <row r="1018" spans="1:5">
      <c r="A1018" s="145" t="str">
        <f t="shared" si="16"/>
        <v>Positive control is used</v>
      </c>
      <c r="B1018" s="116" t="s">
        <v>2181</v>
      </c>
      <c r="C1018" s="600" t="s">
        <v>6699</v>
      </c>
      <c r="D1018" s="116" t="s">
        <v>5293</v>
      </c>
      <c r="E1018" s="133" t="s">
        <v>3402</v>
      </c>
    </row>
    <row r="1019" spans="1:5">
      <c r="A1019" s="145" t="str">
        <f t="shared" si="16"/>
        <v>Negative control is used</v>
      </c>
      <c r="B1019" s="116" t="s">
        <v>2182</v>
      </c>
      <c r="C1019" s="600" t="s">
        <v>6700</v>
      </c>
      <c r="D1019" s="116" t="s">
        <v>5294</v>
      </c>
      <c r="E1019" s="133" t="s">
        <v>3403</v>
      </c>
    </row>
    <row r="1020" spans="1:5">
      <c r="A1020" s="145" t="str">
        <f t="shared" si="16"/>
        <v>QC is performed on each new batch/lot number</v>
      </c>
      <c r="B1020" s="116" t="s">
        <v>734</v>
      </c>
      <c r="C1020" s="600" t="s">
        <v>6758</v>
      </c>
      <c r="D1020" s="116" t="s">
        <v>5295</v>
      </c>
      <c r="E1020" s="62" t="s">
        <v>4045</v>
      </c>
    </row>
    <row r="1021" spans="1:5">
      <c r="A1021" s="145" t="str">
        <f t="shared" si="16"/>
        <v>QC is performed using ATCC or ATCC-derivative strains</v>
      </c>
      <c r="B1021" s="116" t="s">
        <v>741</v>
      </c>
      <c r="C1021" s="600" t="s">
        <v>6701</v>
      </c>
      <c r="D1021" s="116" t="s">
        <v>5296</v>
      </c>
      <c r="E1021" s="133" t="s">
        <v>4502</v>
      </c>
    </row>
    <row r="1022" spans="1:5">
      <c r="A1022" s="145" t="str">
        <f t="shared" si="16"/>
        <v>Triple Sugar Iron agar or Kligler's Iron Agar</v>
      </c>
      <c r="B1022" s="116" t="s">
        <v>2185</v>
      </c>
      <c r="C1022" s="600" t="s">
        <v>6708</v>
      </c>
      <c r="D1022" s="116" t="s">
        <v>2567</v>
      </c>
      <c r="E1022" s="133" t="s">
        <v>4505</v>
      </c>
    </row>
    <row r="1023" spans="1:5">
      <c r="A1023" s="145" t="str">
        <f t="shared" si="16"/>
        <v>Positive control is used</v>
      </c>
      <c r="B1023" s="116" t="s">
        <v>2181</v>
      </c>
      <c r="C1023" s="600" t="s">
        <v>6699</v>
      </c>
      <c r="D1023" s="116" t="s">
        <v>5293</v>
      </c>
      <c r="E1023" s="133" t="s">
        <v>3402</v>
      </c>
    </row>
    <row r="1024" spans="1:5">
      <c r="A1024" s="145" t="str">
        <f t="shared" si="16"/>
        <v>Negative control is used</v>
      </c>
      <c r="B1024" s="116" t="s">
        <v>2182</v>
      </c>
      <c r="C1024" s="600" t="s">
        <v>6700</v>
      </c>
      <c r="D1024" s="116" t="s">
        <v>5294</v>
      </c>
      <c r="E1024" s="133" t="s">
        <v>3403</v>
      </c>
    </row>
    <row r="1025" spans="1:5">
      <c r="A1025" s="145" t="str">
        <f t="shared" si="16"/>
        <v>QC is performed on each new batch/lot number</v>
      </c>
      <c r="B1025" s="116" t="s">
        <v>734</v>
      </c>
      <c r="C1025" s="600" t="s">
        <v>6758</v>
      </c>
      <c r="D1025" s="116" t="s">
        <v>5295</v>
      </c>
      <c r="E1025" s="62" t="s">
        <v>4045</v>
      </c>
    </row>
    <row r="1026" spans="1:5">
      <c r="A1026" s="145" t="str">
        <f t="shared" si="16"/>
        <v>QC is performed using ATCC or ATCC-derivative strains</v>
      </c>
      <c r="B1026" s="116" t="s">
        <v>741</v>
      </c>
      <c r="C1026" s="600" t="s">
        <v>6701</v>
      </c>
      <c r="D1026" s="116" t="s">
        <v>5296</v>
      </c>
      <c r="E1026" s="133" t="s">
        <v>4502</v>
      </c>
    </row>
    <row r="1027" spans="1:5">
      <c r="A1027" s="145" t="str">
        <f t="shared" si="16"/>
        <v>Urease</v>
      </c>
      <c r="B1027" s="116" t="s">
        <v>2170</v>
      </c>
      <c r="C1027" s="600" t="s">
        <v>2170</v>
      </c>
      <c r="D1027" s="116" t="s">
        <v>2568</v>
      </c>
      <c r="E1027" s="133" t="s">
        <v>3257</v>
      </c>
    </row>
    <row r="1028" spans="1:5">
      <c r="A1028" s="145" t="str">
        <f t="shared" ref="A1028:A1091" si="17">IF(langue=1,B1028,IF(langue=2,D1028,E1028))</f>
        <v>Positive control is used</v>
      </c>
      <c r="B1028" s="116" t="s">
        <v>2181</v>
      </c>
      <c r="C1028" s="600" t="s">
        <v>6699</v>
      </c>
      <c r="D1028" s="116" t="s">
        <v>5293</v>
      </c>
      <c r="E1028" s="133" t="s">
        <v>3402</v>
      </c>
    </row>
    <row r="1029" spans="1:5">
      <c r="A1029" s="145" t="str">
        <f t="shared" si="17"/>
        <v>Negative control is used</v>
      </c>
      <c r="B1029" s="116" t="s">
        <v>2182</v>
      </c>
      <c r="C1029" s="600" t="s">
        <v>6700</v>
      </c>
      <c r="D1029" s="116" t="s">
        <v>5294</v>
      </c>
      <c r="E1029" s="133" t="s">
        <v>3403</v>
      </c>
    </row>
    <row r="1030" spans="1:5">
      <c r="A1030" s="145" t="str">
        <f t="shared" si="17"/>
        <v>QC is performed on each new batch/lot number</v>
      </c>
      <c r="B1030" s="116" t="s">
        <v>734</v>
      </c>
      <c r="C1030" s="600" t="s">
        <v>6758</v>
      </c>
      <c r="D1030" s="116" t="s">
        <v>5295</v>
      </c>
      <c r="E1030" s="62" t="s">
        <v>4045</v>
      </c>
    </row>
    <row r="1031" spans="1:5">
      <c r="A1031" s="145" t="str">
        <f t="shared" si="17"/>
        <v>QC is performed using ATCC or ATCC-derivative strains</v>
      </c>
      <c r="B1031" s="116" t="s">
        <v>741</v>
      </c>
      <c r="C1031" s="600" t="s">
        <v>6701</v>
      </c>
      <c r="D1031" s="116" t="s">
        <v>5296</v>
      </c>
      <c r="E1031" s="133" t="s">
        <v>4502</v>
      </c>
    </row>
    <row r="1032" spans="1:5">
      <c r="A1032" s="145" t="str">
        <f t="shared" si="17"/>
        <v>Motility</v>
      </c>
      <c r="B1032" s="116" t="s">
        <v>2171</v>
      </c>
      <c r="C1032" s="600" t="s">
        <v>6709</v>
      </c>
      <c r="D1032" s="116" t="s">
        <v>2569</v>
      </c>
      <c r="E1032" s="133" t="s">
        <v>3258</v>
      </c>
    </row>
    <row r="1033" spans="1:5">
      <c r="A1033" s="145" t="str">
        <f t="shared" si="17"/>
        <v>Positive control is used</v>
      </c>
      <c r="B1033" s="116" t="s">
        <v>2181</v>
      </c>
      <c r="C1033" s="600" t="s">
        <v>6699</v>
      </c>
      <c r="D1033" s="116" t="s">
        <v>5293</v>
      </c>
      <c r="E1033" s="133" t="s">
        <v>3402</v>
      </c>
    </row>
    <row r="1034" spans="1:5">
      <c r="A1034" s="145" t="str">
        <f t="shared" si="17"/>
        <v>Negative control is used</v>
      </c>
      <c r="B1034" s="116" t="s">
        <v>2182</v>
      </c>
      <c r="C1034" s="600" t="s">
        <v>6700</v>
      </c>
      <c r="D1034" s="116" t="s">
        <v>5294</v>
      </c>
      <c r="E1034" s="133" t="s">
        <v>3403</v>
      </c>
    </row>
    <row r="1035" spans="1:5">
      <c r="A1035" s="145" t="str">
        <f t="shared" si="17"/>
        <v>QC is performed on each new batch/lot number</v>
      </c>
      <c r="B1035" s="116" t="s">
        <v>734</v>
      </c>
      <c r="C1035" s="600" t="s">
        <v>6758</v>
      </c>
      <c r="D1035" s="116" t="s">
        <v>5295</v>
      </c>
      <c r="E1035" s="62" t="s">
        <v>4045</v>
      </c>
    </row>
    <row r="1036" spans="1:5">
      <c r="A1036" s="145" t="str">
        <f t="shared" si="17"/>
        <v>QC is performed using ATCC or ATCC-derivative strains</v>
      </c>
      <c r="B1036" s="116" t="s">
        <v>741</v>
      </c>
      <c r="C1036" s="600" t="s">
        <v>6701</v>
      </c>
      <c r="D1036" s="116" t="s">
        <v>5296</v>
      </c>
      <c r="E1036" s="133" t="s">
        <v>4502</v>
      </c>
    </row>
    <row r="1037" spans="1:5">
      <c r="A1037" s="145" t="str">
        <f t="shared" si="17"/>
        <v>Lysine Iron Agar (LIA) or Lysine decarboxylase (LDC)</v>
      </c>
      <c r="B1037" s="116" t="s">
        <v>2186</v>
      </c>
      <c r="C1037" s="600" t="s">
        <v>6710</v>
      </c>
      <c r="D1037" s="116" t="s">
        <v>2570</v>
      </c>
      <c r="E1037" s="133" t="s">
        <v>4106</v>
      </c>
    </row>
    <row r="1038" spans="1:5">
      <c r="A1038" s="145" t="str">
        <f t="shared" si="17"/>
        <v>Positive control is used</v>
      </c>
      <c r="B1038" s="116" t="s">
        <v>2181</v>
      </c>
      <c r="C1038" s="600" t="s">
        <v>6699</v>
      </c>
      <c r="D1038" s="116" t="s">
        <v>5293</v>
      </c>
      <c r="E1038" s="133" t="s">
        <v>3402</v>
      </c>
    </row>
    <row r="1039" spans="1:5">
      <c r="A1039" s="145" t="str">
        <f t="shared" si="17"/>
        <v>Negative control is used</v>
      </c>
      <c r="B1039" s="116" t="s">
        <v>2182</v>
      </c>
      <c r="C1039" s="600" t="s">
        <v>6700</v>
      </c>
      <c r="D1039" s="116" t="s">
        <v>5294</v>
      </c>
      <c r="E1039" s="133" t="s">
        <v>3403</v>
      </c>
    </row>
    <row r="1040" spans="1:5">
      <c r="A1040" s="145" t="str">
        <f t="shared" si="17"/>
        <v>QC is performed on each new batch/lot number</v>
      </c>
      <c r="B1040" s="116" t="s">
        <v>734</v>
      </c>
      <c r="C1040" s="600" t="s">
        <v>6758</v>
      </c>
      <c r="D1040" s="116" t="s">
        <v>5295</v>
      </c>
      <c r="E1040" s="62" t="s">
        <v>4045</v>
      </c>
    </row>
    <row r="1041" spans="1:5">
      <c r="A1041" s="145" t="str">
        <f t="shared" si="17"/>
        <v>QC is performed using ATCC or ATCC-derivative strains</v>
      </c>
      <c r="B1041" s="116" t="s">
        <v>741</v>
      </c>
      <c r="C1041" s="600" t="s">
        <v>6701</v>
      </c>
      <c r="D1041" s="116" t="s">
        <v>5296</v>
      </c>
      <c r="E1041" s="133" t="s">
        <v>4502</v>
      </c>
    </row>
    <row r="1042" spans="1:5">
      <c r="A1042" s="145" t="str">
        <f t="shared" si="17"/>
        <v>Glucose or Dextrose Oxidative-Fermentative (OF) test</v>
      </c>
      <c r="B1042" s="116" t="s">
        <v>2187</v>
      </c>
      <c r="C1042" s="600" t="s">
        <v>6711</v>
      </c>
      <c r="D1042" s="116" t="s">
        <v>2571</v>
      </c>
      <c r="E1042" s="135" t="s">
        <v>4107</v>
      </c>
    </row>
    <row r="1043" spans="1:5">
      <c r="A1043" s="145" t="str">
        <f t="shared" si="17"/>
        <v>Positive control is used</v>
      </c>
      <c r="B1043" s="116" t="s">
        <v>2181</v>
      </c>
      <c r="C1043" s="600" t="s">
        <v>6699</v>
      </c>
      <c r="D1043" s="116" t="s">
        <v>5293</v>
      </c>
      <c r="E1043" s="133" t="s">
        <v>3402</v>
      </c>
    </row>
    <row r="1044" spans="1:5">
      <c r="A1044" s="145" t="str">
        <f t="shared" si="17"/>
        <v>Negative control is used</v>
      </c>
      <c r="B1044" s="116" t="s">
        <v>2182</v>
      </c>
      <c r="C1044" s="600" t="s">
        <v>6700</v>
      </c>
      <c r="D1044" s="116" t="s">
        <v>5294</v>
      </c>
      <c r="E1044" s="133" t="s">
        <v>3403</v>
      </c>
    </row>
    <row r="1045" spans="1:5">
      <c r="A1045" s="145" t="str">
        <f t="shared" si="17"/>
        <v>QC is performed on each new batch/lot number</v>
      </c>
      <c r="B1045" s="116" t="s">
        <v>734</v>
      </c>
      <c r="C1045" s="600" t="s">
        <v>6758</v>
      </c>
      <c r="D1045" s="116" t="s">
        <v>5295</v>
      </c>
      <c r="E1045" s="62" t="s">
        <v>4045</v>
      </c>
    </row>
    <row r="1046" spans="1:5">
      <c r="A1046" s="145" t="str">
        <f t="shared" si="17"/>
        <v>QC is performed using ATCC or ATCC-derivative strains</v>
      </c>
      <c r="B1046" s="116" t="s">
        <v>741</v>
      </c>
      <c r="C1046" s="600" t="s">
        <v>6701</v>
      </c>
      <c r="D1046" s="116" t="s">
        <v>5296</v>
      </c>
      <c r="E1046" s="133" t="s">
        <v>4502</v>
      </c>
    </row>
    <row r="1047" spans="1:5">
      <c r="A1047" s="145" t="str">
        <f t="shared" si="17"/>
        <v>Nitrate reduction</v>
      </c>
      <c r="B1047" s="116" t="s">
        <v>2176</v>
      </c>
      <c r="C1047" s="600" t="s">
        <v>6712</v>
      </c>
      <c r="D1047" s="116" t="s">
        <v>2572</v>
      </c>
      <c r="E1047" s="133" t="s">
        <v>3259</v>
      </c>
    </row>
    <row r="1048" spans="1:5">
      <c r="A1048" s="145" t="str">
        <f t="shared" si="17"/>
        <v>Positive control is used</v>
      </c>
      <c r="B1048" s="116" t="s">
        <v>2181</v>
      </c>
      <c r="C1048" s="600" t="s">
        <v>6699</v>
      </c>
      <c r="D1048" s="116" t="s">
        <v>5293</v>
      </c>
      <c r="E1048" s="133" t="s">
        <v>3402</v>
      </c>
    </row>
    <row r="1049" spans="1:5">
      <c r="A1049" s="145" t="str">
        <f t="shared" si="17"/>
        <v>Negative control is used</v>
      </c>
      <c r="B1049" s="116" t="s">
        <v>2182</v>
      </c>
      <c r="C1049" s="600" t="s">
        <v>6700</v>
      </c>
      <c r="D1049" s="116" t="s">
        <v>5294</v>
      </c>
      <c r="E1049" s="133" t="s">
        <v>3403</v>
      </c>
    </row>
    <row r="1050" spans="1:5">
      <c r="A1050" s="145" t="str">
        <f t="shared" si="17"/>
        <v>QC is performed on each new batch/lot number</v>
      </c>
      <c r="B1050" s="116" t="s">
        <v>734</v>
      </c>
      <c r="C1050" s="600" t="s">
        <v>6758</v>
      </c>
      <c r="D1050" s="116" t="s">
        <v>5295</v>
      </c>
      <c r="E1050" s="62" t="s">
        <v>4045</v>
      </c>
    </row>
    <row r="1051" spans="1:5">
      <c r="A1051" s="145" t="str">
        <f t="shared" si="17"/>
        <v>QC is performed using ATCC or ATCC-derivative strains</v>
      </c>
      <c r="B1051" s="116" t="s">
        <v>741</v>
      </c>
      <c r="C1051" s="600" t="s">
        <v>6701</v>
      </c>
      <c r="D1051" s="116" t="s">
        <v>5296</v>
      </c>
      <c r="E1051" s="133" t="s">
        <v>4502</v>
      </c>
    </row>
    <row r="1052" spans="1:5">
      <c r="A1052" s="145" t="str">
        <f t="shared" si="17"/>
        <v>Gelatin hydrolysis</v>
      </c>
      <c r="B1052" s="116" t="s">
        <v>2177</v>
      </c>
      <c r="C1052" s="600" t="s">
        <v>6072</v>
      </c>
      <c r="D1052" s="116" t="s">
        <v>2573</v>
      </c>
      <c r="E1052" s="133" t="s">
        <v>3260</v>
      </c>
    </row>
    <row r="1053" spans="1:5">
      <c r="A1053" s="145" t="str">
        <f t="shared" si="17"/>
        <v>Positive control is used</v>
      </c>
      <c r="B1053" s="116" t="s">
        <v>2181</v>
      </c>
      <c r="C1053" s="600" t="s">
        <v>6699</v>
      </c>
      <c r="D1053" s="116" t="s">
        <v>5293</v>
      </c>
      <c r="E1053" s="133" t="s">
        <v>3402</v>
      </c>
    </row>
    <row r="1054" spans="1:5">
      <c r="A1054" s="145" t="str">
        <f t="shared" si="17"/>
        <v>Negative control is used</v>
      </c>
      <c r="B1054" s="116" t="s">
        <v>2182</v>
      </c>
      <c r="C1054" s="600" t="s">
        <v>6700</v>
      </c>
      <c r="D1054" s="116" t="s">
        <v>5294</v>
      </c>
      <c r="E1054" s="133" t="s">
        <v>3403</v>
      </c>
    </row>
    <row r="1055" spans="1:5">
      <c r="A1055" s="145" t="str">
        <f t="shared" si="17"/>
        <v>QC is performed on each new batch/lot number</v>
      </c>
      <c r="B1055" s="116" t="s">
        <v>734</v>
      </c>
      <c r="C1055" s="600" t="s">
        <v>6758</v>
      </c>
      <c r="D1055" s="116" t="s">
        <v>5295</v>
      </c>
      <c r="E1055" s="62" t="s">
        <v>4045</v>
      </c>
    </row>
    <row r="1056" spans="1:5">
      <c r="A1056" s="145" t="str">
        <f t="shared" si="17"/>
        <v>QC is performed using ATCC or ATCC-derivative strains</v>
      </c>
      <c r="B1056" s="116" t="s">
        <v>741</v>
      </c>
      <c r="C1056" s="600" t="s">
        <v>6701</v>
      </c>
      <c r="D1056" s="116" t="s">
        <v>5296</v>
      </c>
      <c r="E1056" s="133" t="s">
        <v>4502</v>
      </c>
    </row>
    <row r="1057" spans="1:5">
      <c r="A1057" s="145" t="str">
        <f t="shared" si="17"/>
        <v xml:space="preserve">Chloramphenicol resistance (disk) </v>
      </c>
      <c r="B1057" s="116" t="s">
        <v>2192</v>
      </c>
      <c r="C1057" s="600" t="s">
        <v>6713</v>
      </c>
      <c r="D1057" s="116" t="s">
        <v>2574</v>
      </c>
      <c r="E1057" s="133" t="s">
        <v>3261</v>
      </c>
    </row>
    <row r="1058" spans="1:5">
      <c r="A1058" s="145" t="str">
        <f t="shared" si="17"/>
        <v>Positive control is used</v>
      </c>
      <c r="B1058" s="116" t="s">
        <v>2181</v>
      </c>
      <c r="C1058" s="600" t="s">
        <v>6699</v>
      </c>
      <c r="D1058" s="116" t="s">
        <v>5293</v>
      </c>
      <c r="E1058" s="133" t="s">
        <v>3402</v>
      </c>
    </row>
    <row r="1059" spans="1:5">
      <c r="A1059" s="145" t="str">
        <f t="shared" si="17"/>
        <v>Negative control is used</v>
      </c>
      <c r="B1059" s="116" t="s">
        <v>2182</v>
      </c>
      <c r="C1059" s="600" t="s">
        <v>6700</v>
      </c>
      <c r="D1059" s="116" t="s">
        <v>5294</v>
      </c>
      <c r="E1059" s="133" t="s">
        <v>3403</v>
      </c>
    </row>
    <row r="1060" spans="1:5">
      <c r="A1060" s="145" t="str">
        <f t="shared" si="17"/>
        <v>QC is performed on each new batch/lot number</v>
      </c>
      <c r="B1060" s="116" t="s">
        <v>734</v>
      </c>
      <c r="C1060" s="600" t="s">
        <v>6758</v>
      </c>
      <c r="D1060" s="116" t="s">
        <v>5295</v>
      </c>
      <c r="E1060" s="62" t="s">
        <v>4045</v>
      </c>
    </row>
    <row r="1061" spans="1:5">
      <c r="A1061" s="145" t="str">
        <f t="shared" si="17"/>
        <v>QC is performed using ATCC or ATCC-derivative strains</v>
      </c>
      <c r="B1061" s="116" t="s">
        <v>741</v>
      </c>
      <c r="C1061" s="600" t="s">
        <v>6701</v>
      </c>
      <c r="D1061" s="116" t="s">
        <v>5296</v>
      </c>
      <c r="E1061" s="133" t="s">
        <v>4502</v>
      </c>
    </row>
    <row r="1062" spans="1:5">
      <c r="A1062" s="145" t="str">
        <f t="shared" si="17"/>
        <v>Growth at 42°C</v>
      </c>
      <c r="B1062" s="116" t="s">
        <v>2179</v>
      </c>
      <c r="C1062" s="600" t="s">
        <v>6714</v>
      </c>
      <c r="D1062" s="116" t="s">
        <v>2575</v>
      </c>
      <c r="E1062" s="133" t="s">
        <v>3262</v>
      </c>
    </row>
    <row r="1063" spans="1:5">
      <c r="A1063" s="145" t="str">
        <f t="shared" si="17"/>
        <v>Positive control is used</v>
      </c>
      <c r="B1063" s="116" t="s">
        <v>2181</v>
      </c>
      <c r="C1063" s="600" t="s">
        <v>6699</v>
      </c>
      <c r="D1063" s="116" t="s">
        <v>5293</v>
      </c>
      <c r="E1063" s="133" t="s">
        <v>3402</v>
      </c>
    </row>
    <row r="1064" spans="1:5">
      <c r="A1064" s="145" t="str">
        <f t="shared" si="17"/>
        <v>Negative control is used</v>
      </c>
      <c r="B1064" s="116" t="s">
        <v>2182</v>
      </c>
      <c r="C1064" s="600" t="s">
        <v>6700</v>
      </c>
      <c r="D1064" s="116" t="s">
        <v>5294</v>
      </c>
      <c r="E1064" s="133" t="s">
        <v>3403</v>
      </c>
    </row>
    <row r="1065" spans="1:5">
      <c r="A1065" s="145" t="str">
        <f t="shared" si="17"/>
        <v>QC is performed on each new batch/lot number</v>
      </c>
      <c r="B1065" s="116" t="s">
        <v>734</v>
      </c>
      <c r="C1065" s="600" t="s">
        <v>6758</v>
      </c>
      <c r="D1065" s="116" t="s">
        <v>5295</v>
      </c>
      <c r="E1065" s="62" t="s">
        <v>4045</v>
      </c>
    </row>
    <row r="1066" spans="1:5">
      <c r="A1066" s="145" t="str">
        <f t="shared" si="17"/>
        <v>QC is performed using ATCC or ATCC-derivative strains</v>
      </c>
      <c r="B1066" s="116" t="s">
        <v>741</v>
      </c>
      <c r="C1066" s="600" t="s">
        <v>6701</v>
      </c>
      <c r="D1066" s="116" t="s">
        <v>5296</v>
      </c>
      <c r="E1066" s="133" t="s">
        <v>4502</v>
      </c>
    </row>
    <row r="1067" spans="1:5" ht="38.25">
      <c r="A1067" s="145" t="str">
        <f t="shared" si="17"/>
        <v>Standard:  CAP MIC.21624 Positive and negative controls must be tested and recorded for all differential test procedures.  Controls must be performed and recorded at the specific periodic intervals listed for the tests.</v>
      </c>
      <c r="B1067" s="116" t="s">
        <v>656</v>
      </c>
      <c r="C1067" s="600" t="s">
        <v>6715</v>
      </c>
      <c r="D1067" s="116" t="s">
        <v>5299</v>
      </c>
      <c r="E1067" s="62" t="s">
        <v>4506</v>
      </c>
    </row>
    <row r="1068" spans="1:5">
      <c r="A1068" s="145" t="str">
        <f t="shared" si="17"/>
        <v>QC OF ENTERIC SEROLOGY</v>
      </c>
      <c r="B1068" s="116" t="s">
        <v>743</v>
      </c>
      <c r="C1068" s="600" t="s">
        <v>6759</v>
      </c>
      <c r="D1068" s="116" t="s">
        <v>5300</v>
      </c>
      <c r="E1068" s="62" t="s">
        <v>4047</v>
      </c>
    </row>
    <row r="1069" spans="1:5" ht="25.5">
      <c r="A1069" s="145" t="str">
        <f t="shared" si="17"/>
        <v>Indicate whether the following aspects of QC for Salmonella and/or Shigella serology reagents are performed.</v>
      </c>
      <c r="B1069" s="116" t="s">
        <v>2336</v>
      </c>
      <c r="C1069" s="600" t="s">
        <v>6716</v>
      </c>
      <c r="D1069" s="116" t="s">
        <v>2892</v>
      </c>
      <c r="E1069" s="62" t="s">
        <v>4507</v>
      </c>
    </row>
    <row r="1070" spans="1:5">
      <c r="A1070" s="145" t="str">
        <f t="shared" si="17"/>
        <v xml:space="preserve"> If serology testing is not performed, check NA.</v>
      </c>
      <c r="B1070" s="116" t="s">
        <v>1989</v>
      </c>
      <c r="C1070" s="600" t="s">
        <v>6717</v>
      </c>
      <c r="D1070" s="116" t="s">
        <v>5301</v>
      </c>
      <c r="E1070" s="133" t="s">
        <v>4508</v>
      </c>
    </row>
    <row r="1071" spans="1:5">
      <c r="A1071" s="145" t="str">
        <f t="shared" si="17"/>
        <v>Shigella serogoup</v>
      </c>
      <c r="B1071" s="116" t="s">
        <v>39</v>
      </c>
      <c r="C1071" s="600" t="s">
        <v>6718</v>
      </c>
      <c r="D1071" s="116" t="s">
        <v>2893</v>
      </c>
      <c r="E1071" s="133" t="s">
        <v>4509</v>
      </c>
    </row>
    <row r="1072" spans="1:5">
      <c r="A1072" s="145" t="str">
        <f t="shared" si="17"/>
        <v>Positive control is used</v>
      </c>
      <c r="B1072" s="116" t="s">
        <v>2181</v>
      </c>
      <c r="C1072" s="600" t="s">
        <v>6699</v>
      </c>
      <c r="D1072" s="116" t="s">
        <v>5293</v>
      </c>
      <c r="E1072" s="133" t="s">
        <v>3402</v>
      </c>
    </row>
    <row r="1073" spans="1:5">
      <c r="A1073" s="145" t="str">
        <f t="shared" si="17"/>
        <v>Negative control is used</v>
      </c>
      <c r="B1073" s="116" t="s">
        <v>2182</v>
      </c>
      <c r="C1073" s="600" t="s">
        <v>6700</v>
      </c>
      <c r="D1073" s="116" t="s">
        <v>5294</v>
      </c>
      <c r="E1073" s="133" t="s">
        <v>3403</v>
      </c>
    </row>
    <row r="1074" spans="1:5">
      <c r="A1074" s="145" t="str">
        <f t="shared" si="17"/>
        <v>QC is performed on each new batch/lot number</v>
      </c>
      <c r="B1074" s="116" t="s">
        <v>734</v>
      </c>
      <c r="C1074" s="600" t="s">
        <v>6758</v>
      </c>
      <c r="D1074" s="116" t="s">
        <v>5295</v>
      </c>
      <c r="E1074" s="62" t="s">
        <v>4045</v>
      </c>
    </row>
    <row r="1075" spans="1:5">
      <c r="A1075" s="145" t="str">
        <f t="shared" si="17"/>
        <v>QC is performed using ATCC or ATCC-derivative strains</v>
      </c>
      <c r="B1075" s="116" t="s">
        <v>741</v>
      </c>
      <c r="C1075" s="600" t="s">
        <v>6701</v>
      </c>
      <c r="D1075" s="116" t="s">
        <v>5296</v>
      </c>
      <c r="E1075" s="133" t="s">
        <v>4502</v>
      </c>
    </row>
    <row r="1076" spans="1:5">
      <c r="A1076" s="145" t="str">
        <f t="shared" si="17"/>
        <v>Salmonella serotype</v>
      </c>
      <c r="B1076" s="116" t="s">
        <v>40</v>
      </c>
      <c r="C1076" s="600" t="s">
        <v>6719</v>
      </c>
      <c r="D1076" s="116" t="s">
        <v>2894</v>
      </c>
      <c r="E1076" s="133" t="s">
        <v>3404</v>
      </c>
    </row>
    <row r="1077" spans="1:5">
      <c r="A1077" s="145" t="str">
        <f t="shared" si="17"/>
        <v>Positive control is used</v>
      </c>
      <c r="B1077" s="116" t="s">
        <v>2181</v>
      </c>
      <c r="C1077" s="600" t="s">
        <v>6699</v>
      </c>
      <c r="D1077" s="116" t="s">
        <v>5293</v>
      </c>
      <c r="E1077" s="133" t="s">
        <v>3402</v>
      </c>
    </row>
    <row r="1078" spans="1:5">
      <c r="A1078" s="145" t="str">
        <f t="shared" si="17"/>
        <v>Negative control is used</v>
      </c>
      <c r="B1078" s="116" t="s">
        <v>2182</v>
      </c>
      <c r="C1078" s="600" t="s">
        <v>6700</v>
      </c>
      <c r="D1078" s="116" t="s">
        <v>5294</v>
      </c>
      <c r="E1078" s="133" t="s">
        <v>3403</v>
      </c>
    </row>
    <row r="1079" spans="1:5">
      <c r="A1079" s="145" t="str">
        <f t="shared" si="17"/>
        <v>QC is performed on each new batch/lot number</v>
      </c>
      <c r="B1079" s="116" t="s">
        <v>734</v>
      </c>
      <c r="C1079" s="600" t="s">
        <v>6758</v>
      </c>
      <c r="D1079" s="116" t="s">
        <v>5295</v>
      </c>
      <c r="E1079" s="62" t="s">
        <v>4045</v>
      </c>
    </row>
    <row r="1080" spans="1:5">
      <c r="A1080" s="145" t="str">
        <f t="shared" si="17"/>
        <v>QC is performed using ATCC or ATCC-derivative strains</v>
      </c>
      <c r="B1080" s="116" t="s">
        <v>741</v>
      </c>
      <c r="C1080" s="600" t="s">
        <v>6701</v>
      </c>
      <c r="D1080" s="116" t="s">
        <v>5296</v>
      </c>
      <c r="E1080" s="133" t="s">
        <v>4502</v>
      </c>
    </row>
    <row r="1081" spans="1:5">
      <c r="A1081" s="145" t="str">
        <f t="shared" si="17"/>
        <v>QC OF COMMERCIAL ID KITS and AUTOMATED ID SYSTEMS</v>
      </c>
      <c r="B1081" s="116" t="s">
        <v>744</v>
      </c>
      <c r="C1081" s="600" t="s">
        <v>6720</v>
      </c>
      <c r="D1081" s="116" t="s">
        <v>5302</v>
      </c>
      <c r="E1081" s="133" t="s">
        <v>4048</v>
      </c>
    </row>
    <row r="1082" spans="1:5" ht="25.5">
      <c r="A1082" s="145" t="str">
        <f t="shared" si="17"/>
        <v xml:space="preserve">Review QC records for commercial organism identification kits (e.g., API, Liofilchem, RapID) </v>
      </c>
      <c r="B1082" s="116" t="s">
        <v>2881</v>
      </c>
      <c r="C1082" s="600" t="s">
        <v>6721</v>
      </c>
      <c r="D1082" s="116" t="s">
        <v>5303</v>
      </c>
      <c r="E1082" s="133" t="s">
        <v>4510</v>
      </c>
    </row>
    <row r="1083" spans="1:5" ht="25.5">
      <c r="A1083" s="145" t="str">
        <f t="shared" si="17"/>
        <v>Check NA if the lab does not use any commercial test kits for organism ID</v>
      </c>
      <c r="B1083" s="116" t="s">
        <v>2361</v>
      </c>
      <c r="C1083" s="600" t="s">
        <v>6722</v>
      </c>
      <c r="D1083" s="116" t="s">
        <v>5304</v>
      </c>
      <c r="E1083" s="133" t="s">
        <v>4511</v>
      </c>
    </row>
    <row r="1084" spans="1:5" ht="25.5">
      <c r="A1084" s="145" t="str">
        <f t="shared" si="17"/>
        <v xml:space="preserve">Is QC performed on every new lot number/shipment before kits are placed into use, according to manufacturer recommendations? </v>
      </c>
      <c r="B1084" s="116" t="s">
        <v>939</v>
      </c>
      <c r="C1084" s="600" t="s">
        <v>6760</v>
      </c>
      <c r="D1084" s="116" t="s">
        <v>5305</v>
      </c>
      <c r="E1084" s="62" t="s">
        <v>4512</v>
      </c>
    </row>
    <row r="1085" spans="1:5">
      <c r="A1085" s="145" t="str">
        <f t="shared" si="17"/>
        <v>Is QC performed using ATCC or ATCC-derivative strains?</v>
      </c>
      <c r="B1085" s="116" t="s">
        <v>880</v>
      </c>
      <c r="C1085" s="600" t="s">
        <v>6727</v>
      </c>
      <c r="D1085" s="116" t="s">
        <v>2895</v>
      </c>
      <c r="E1085" s="133" t="s">
        <v>4513</v>
      </c>
    </row>
    <row r="1086" spans="1:5" ht="25.5">
      <c r="A1086" s="145" t="str">
        <f t="shared" si="17"/>
        <v>Following manufacturer instructions, are all of the recommended ATCC strains in use for the identification kits?</v>
      </c>
      <c r="B1086" s="116" t="s">
        <v>1665</v>
      </c>
      <c r="C1086" s="600" t="s">
        <v>6723</v>
      </c>
      <c r="D1086" s="116" t="s">
        <v>5306</v>
      </c>
      <c r="E1086" s="62" t="s">
        <v>3405</v>
      </c>
    </row>
    <row r="1087" spans="1:5" ht="25.5">
      <c r="A1087" s="145" t="str">
        <f t="shared" si="17"/>
        <v>1: All recommended strains are used; 2: Some of the recommended strains are used; 3: None of the recommended reference strains are used; NA</v>
      </c>
      <c r="B1087" s="116" t="s">
        <v>2412</v>
      </c>
      <c r="C1087" s="600" t="s">
        <v>6724</v>
      </c>
      <c r="D1087" s="116" t="s">
        <v>2896</v>
      </c>
      <c r="E1087" s="133" t="s">
        <v>4514</v>
      </c>
    </row>
    <row r="1088" spans="1:5" ht="38.25">
      <c r="A1088" s="145" t="str">
        <f t="shared" si="17"/>
        <v>Review the QC records for the ID cards/trays used with automated ID instruments (e.g., Vitek, Phoenix, Microscan, etc.) Check NA if the lab does not use automated systems for organism ID</v>
      </c>
      <c r="B1088" s="116" t="s">
        <v>2882</v>
      </c>
      <c r="C1088" s="600" t="s">
        <v>6725</v>
      </c>
      <c r="D1088" s="116" t="s">
        <v>5307</v>
      </c>
      <c r="E1088" s="62" t="s">
        <v>4515</v>
      </c>
    </row>
    <row r="1089" spans="1:5" ht="25.5">
      <c r="A1089" s="145" t="str">
        <f t="shared" si="17"/>
        <v>Is QC performed on every new lot number/shipment of ID cards/trays before they are placed into use?</v>
      </c>
      <c r="B1089" s="116" t="s">
        <v>881</v>
      </c>
      <c r="C1089" s="600" t="s">
        <v>6726</v>
      </c>
      <c r="D1089" s="116" t="s">
        <v>5308</v>
      </c>
      <c r="E1089" s="62" t="s">
        <v>4516</v>
      </c>
    </row>
    <row r="1090" spans="1:5">
      <c r="A1090" s="145" t="str">
        <f t="shared" si="17"/>
        <v>Is QC performed using ATCC or ATCC-derivative strains?</v>
      </c>
      <c r="B1090" s="116" t="s">
        <v>880</v>
      </c>
      <c r="C1090" s="600" t="s">
        <v>6727</v>
      </c>
      <c r="D1090" s="116" t="s">
        <v>2895</v>
      </c>
      <c r="E1090" s="133" t="s">
        <v>4513</v>
      </c>
    </row>
    <row r="1091" spans="1:5" ht="25.5">
      <c r="A1091" s="145" t="str">
        <f t="shared" si="17"/>
        <v>Following manufacturer instructions, are all of the recommended ATCC strains in use for the automated instrument ID cards/trays?</v>
      </c>
      <c r="B1091" s="116" t="s">
        <v>1666</v>
      </c>
      <c r="C1091" s="600" t="s">
        <v>6728</v>
      </c>
      <c r="D1091" s="116" t="s">
        <v>5309</v>
      </c>
      <c r="E1091" s="62" t="s">
        <v>3407</v>
      </c>
    </row>
    <row r="1092" spans="1:5" ht="25.5">
      <c r="A1092" s="145" t="str">
        <f t="shared" ref="A1092:A1155" si="18">IF(langue=1,B1092,IF(langue=2,D1092,E1092))</f>
        <v>1: All recommended strains are used; 2: Some of the recommended strains are used; 3: None of the recommended reference strains are used; NA</v>
      </c>
      <c r="B1092" s="116" t="s">
        <v>2412</v>
      </c>
      <c r="C1092" s="600" t="s">
        <v>6724</v>
      </c>
      <c r="D1092" s="116" t="s">
        <v>2896</v>
      </c>
      <c r="E1092" s="133" t="s">
        <v>3406</v>
      </c>
    </row>
    <row r="1093" spans="1:5">
      <c r="A1093" s="145" t="str">
        <f t="shared" si="18"/>
        <v>7- QUALITY CONTROL - AST METHODS</v>
      </c>
      <c r="B1093" s="116" t="s">
        <v>950</v>
      </c>
      <c r="C1093" s="616" t="s">
        <v>6729</v>
      </c>
      <c r="D1093" s="116" t="s">
        <v>5310</v>
      </c>
      <c r="E1093" s="62" t="s">
        <v>4517</v>
      </c>
    </row>
    <row r="1094" spans="1:5">
      <c r="A1094" s="145" t="str">
        <f t="shared" si="18"/>
        <v>ROUTINE AST REFERENCE STRAINS</v>
      </c>
      <c r="B1094" s="116" t="s">
        <v>882</v>
      </c>
      <c r="C1094" s="600" t="s">
        <v>6761</v>
      </c>
      <c r="D1094" s="116" t="s">
        <v>5311</v>
      </c>
      <c r="E1094" s="133" t="s">
        <v>4518</v>
      </c>
    </row>
    <row r="1095" spans="1:5" ht="25.5">
      <c r="A1095" s="145" t="str">
        <f t="shared" si="18"/>
        <v>Does the lab have the following ATCC reference strains in stock? (CIP equivalents are also shown)</v>
      </c>
      <c r="B1095" s="116" t="s">
        <v>6730</v>
      </c>
      <c r="C1095" s="600" t="s">
        <v>6775</v>
      </c>
      <c r="D1095" s="116" t="s">
        <v>2915</v>
      </c>
      <c r="E1095" s="133" t="s">
        <v>4519</v>
      </c>
    </row>
    <row r="1096" spans="1:5">
      <c r="A1096" s="145" t="str">
        <f t="shared" si="18"/>
        <v>Staph aureus ATCC 25923/CIP 76.25 (If CLSI standard used)</v>
      </c>
      <c r="B1096" s="116" t="s">
        <v>2897</v>
      </c>
      <c r="C1096" s="600" t="s">
        <v>6731</v>
      </c>
      <c r="D1096" s="116" t="s">
        <v>2916</v>
      </c>
      <c r="E1096" s="133" t="s">
        <v>3408</v>
      </c>
    </row>
    <row r="1097" spans="1:5">
      <c r="A1097" s="145" t="str">
        <f t="shared" si="18"/>
        <v>Staph aureus ATCC 29213/CIP 103429 (If EUCAST standard used)</v>
      </c>
      <c r="B1097" s="116" t="s">
        <v>2898</v>
      </c>
      <c r="C1097" s="600" t="s">
        <v>6732</v>
      </c>
      <c r="D1097" s="116" t="s">
        <v>2917</v>
      </c>
      <c r="E1097" s="133" t="s">
        <v>3409</v>
      </c>
    </row>
    <row r="1098" spans="1:5" ht="25.5">
      <c r="A1098" s="145" t="str">
        <f t="shared" si="18"/>
        <v>Enterococcus faecalis ATCC 29212/CIP 103214 (to assess suitability of MHA for trimethoprim-sulfonamide tests)</v>
      </c>
      <c r="B1098" s="116" t="s">
        <v>2899</v>
      </c>
      <c r="C1098" s="600" t="s">
        <v>6733</v>
      </c>
      <c r="D1098" s="116" t="s">
        <v>2918</v>
      </c>
      <c r="E1098" s="133" t="s">
        <v>4520</v>
      </c>
    </row>
    <row r="1099" spans="1:5">
      <c r="A1099" s="145" t="str">
        <f t="shared" si="18"/>
        <v>Strep pneumoniae ATCC 49619</v>
      </c>
      <c r="B1099" s="116" t="s">
        <v>2900</v>
      </c>
      <c r="C1099" s="600" t="s">
        <v>2900</v>
      </c>
      <c r="D1099" s="116" t="s">
        <v>2900</v>
      </c>
      <c r="E1099" s="133" t="s">
        <v>2900</v>
      </c>
    </row>
    <row r="1100" spans="1:5">
      <c r="A1100" s="145" t="str">
        <f t="shared" si="18"/>
        <v>E.coli ATCC 25922/CIP 76.24</v>
      </c>
      <c r="B1100" s="116" t="s">
        <v>2901</v>
      </c>
      <c r="C1100" s="600" t="s">
        <v>2901</v>
      </c>
      <c r="D1100" s="116" t="s">
        <v>2919</v>
      </c>
      <c r="E1100" s="133" t="s">
        <v>2919</v>
      </c>
    </row>
    <row r="1101" spans="1:5">
      <c r="A1101" s="145" t="str">
        <f t="shared" si="18"/>
        <v>Pseudomonas aeruginosa ATCC 27853/CIP 76.110</v>
      </c>
      <c r="B1101" s="116" t="s">
        <v>2902</v>
      </c>
      <c r="C1101" s="600" t="s">
        <v>2902</v>
      </c>
      <c r="D1101" s="116" t="s">
        <v>2920</v>
      </c>
      <c r="E1101" s="133" t="s">
        <v>2920</v>
      </c>
    </row>
    <row r="1102" spans="1:5">
      <c r="A1102" s="145" t="str">
        <f t="shared" si="18"/>
        <v>Are reference strains stored as follows?</v>
      </c>
      <c r="B1102" s="116" t="s">
        <v>1992</v>
      </c>
      <c r="C1102" s="600" t="s">
        <v>6762</v>
      </c>
      <c r="D1102" s="116" t="s">
        <v>2921</v>
      </c>
      <c r="E1102" s="133" t="s">
        <v>4521</v>
      </c>
    </row>
    <row r="1103" spans="1:5" ht="25.5">
      <c r="A1103" s="145" t="str">
        <f t="shared" si="18"/>
        <v>Reference cultures (lyophilized state, from the manufacturer) maintained at &lt;-20°C</v>
      </c>
      <c r="B1103" s="593" t="s">
        <v>2903</v>
      </c>
      <c r="C1103" s="596" t="s">
        <v>6763</v>
      </c>
      <c r="D1103" s="116" t="s">
        <v>2922</v>
      </c>
      <c r="E1103" s="133" t="s">
        <v>4522</v>
      </c>
    </row>
    <row r="1104" spans="1:5" ht="51">
      <c r="A1104" s="145" t="str">
        <f t="shared" si="18"/>
        <v>Reference stock cultures (broth preparations of reference cultures) maintained at &lt;-20°C in a suitable stabilizer (10% -15% glycerol in tryptic soy broth, 50% fetal calf serum in broth, defibrinated sheep blood, or skim milk)</v>
      </c>
      <c r="B1104" s="593" t="s">
        <v>2904</v>
      </c>
      <c r="C1104" s="596" t="s">
        <v>6765</v>
      </c>
      <c r="D1104" s="116" t="s">
        <v>2923</v>
      </c>
      <c r="E1104" s="133" t="s">
        <v>4523</v>
      </c>
    </row>
    <row r="1105" spans="1:5" ht="25.5">
      <c r="A1105" s="145" t="str">
        <f t="shared" si="18"/>
        <v>Monthly working stock culture, or "F1", stored at 2-8°C for up to 4 weeks, then discarded</v>
      </c>
      <c r="B1105" s="593" t="s">
        <v>2905</v>
      </c>
      <c r="C1105" s="596" t="s">
        <v>6777</v>
      </c>
      <c r="D1105" s="116" t="s">
        <v>5312</v>
      </c>
      <c r="E1105" s="133" t="s">
        <v>4524</v>
      </c>
    </row>
    <row r="1106" spans="1:5" ht="25.5">
      <c r="A1106" s="145" t="str">
        <f t="shared" si="18"/>
        <v>Weekly working stock culture, or “F2”, stored at 2-8°C for up to 1 week, then discarded</v>
      </c>
      <c r="B1106" s="593" t="s">
        <v>1990</v>
      </c>
      <c r="C1106" s="596" t="s">
        <v>6776</v>
      </c>
      <c r="D1106" s="116" t="s">
        <v>5313</v>
      </c>
      <c r="E1106" s="133" t="s">
        <v>4525</v>
      </c>
    </row>
    <row r="1107" spans="1:5">
      <c r="A1107" s="145" t="str">
        <f t="shared" si="18"/>
        <v>Daily subculture, or “F3”, discarded after one day of use.</v>
      </c>
      <c r="B1107" s="593" t="s">
        <v>1991</v>
      </c>
      <c r="C1107" s="596" t="s">
        <v>6764</v>
      </c>
      <c r="D1107" s="116" t="s">
        <v>5314</v>
      </c>
      <c r="E1107" s="133" t="s">
        <v>4526</v>
      </c>
    </row>
    <row r="1108" spans="1:5" ht="63.75">
      <c r="A1108" s="145" t="str">
        <f t="shared" si="18"/>
        <v>Standard: SANAS TG 28-02: 7.2.2 A reference culture is a microorganism preparation that is obtained from a culture type collection such as ATCC. A reference stock culture is a microorganism preparation derived from a reference culture. A working stock culture is growth derived from a reference stock culture. A subculture is the transfer of established microorganism growth on media to fresh media.</v>
      </c>
      <c r="B1108" s="593" t="s">
        <v>653</v>
      </c>
      <c r="C1108" s="594" t="s">
        <v>6766</v>
      </c>
      <c r="D1108" s="116" t="s">
        <v>5315</v>
      </c>
      <c r="E1108" s="133" t="s">
        <v>4527</v>
      </c>
    </row>
    <row r="1109" spans="1:5">
      <c r="A1109" s="145" t="str">
        <f t="shared" si="18"/>
        <v>SPECIAL AST REFERENCE STRAINS</v>
      </c>
      <c r="B1109" s="116" t="s">
        <v>883</v>
      </c>
      <c r="C1109" s="600" t="s">
        <v>6774</v>
      </c>
      <c r="D1109" s="116" t="s">
        <v>5316</v>
      </c>
      <c r="E1109" s="62" t="s">
        <v>4051</v>
      </c>
    </row>
    <row r="1110" spans="1:5" ht="25.5">
      <c r="A1110" s="145" t="str">
        <f t="shared" si="18"/>
        <v>Does the lab have the following reference strains in stock? (CIP equivalents are also shown)</v>
      </c>
      <c r="B1110" s="116" t="s">
        <v>1993</v>
      </c>
      <c r="C1110" s="600" t="s">
        <v>6775</v>
      </c>
      <c r="D1110" s="116" t="s">
        <v>2924</v>
      </c>
      <c r="E1110" s="133" t="s">
        <v>4528</v>
      </c>
    </row>
    <row r="1111" spans="1:5">
      <c r="A1111" s="145" t="str">
        <f t="shared" si="18"/>
        <v>Staph aureus ATCC 43300 (mecA positive, MRSA)</v>
      </c>
      <c r="B1111" s="116" t="s">
        <v>891</v>
      </c>
      <c r="C1111" s="600" t="s">
        <v>6083</v>
      </c>
      <c r="D1111" s="116" t="s">
        <v>2925</v>
      </c>
      <c r="E1111" s="133" t="s">
        <v>4529</v>
      </c>
    </row>
    <row r="1112" spans="1:5">
      <c r="A1112" s="145" t="str">
        <f t="shared" si="18"/>
        <v>Staph aureus ATCC BAA-976 (msrA positive, Dzone negative)</v>
      </c>
      <c r="B1112" s="116" t="s">
        <v>884</v>
      </c>
      <c r="C1112" s="600" t="s">
        <v>6767</v>
      </c>
      <c r="D1112" s="116" t="s">
        <v>2926</v>
      </c>
      <c r="E1112" s="133" t="s">
        <v>4530</v>
      </c>
    </row>
    <row r="1113" spans="1:5">
      <c r="A1113" s="145" t="str">
        <f t="shared" si="18"/>
        <v>Staph aureus ATCC BAA-977 (ermA positive, Dzone positive)</v>
      </c>
      <c r="B1113" s="116" t="s">
        <v>885</v>
      </c>
      <c r="C1113" s="600" t="s">
        <v>6768</v>
      </c>
      <c r="D1113" s="116" t="s">
        <v>2927</v>
      </c>
      <c r="E1113" s="133" t="s">
        <v>4531</v>
      </c>
    </row>
    <row r="1114" spans="1:5">
      <c r="A1114" s="145" t="str">
        <f t="shared" si="18"/>
        <v>Enterococcus faecalis ATCC 51299/CIP 104676 (vanB positive, VRE)</v>
      </c>
      <c r="B1114" s="116" t="s">
        <v>947</v>
      </c>
      <c r="C1114" s="600" t="s">
        <v>6769</v>
      </c>
      <c r="D1114" s="116" t="s">
        <v>2928</v>
      </c>
      <c r="E1114" s="133" t="s">
        <v>4532</v>
      </c>
    </row>
    <row r="1115" spans="1:5">
      <c r="A1115" s="145" t="str">
        <f t="shared" si="18"/>
        <v>E.coli ATCC 13353 (CTX-M-15 ESBL positive)</v>
      </c>
      <c r="B1115" s="116" t="s">
        <v>887</v>
      </c>
      <c r="C1115" s="600" t="s">
        <v>6087</v>
      </c>
      <c r="D1115" s="116" t="s">
        <v>2929</v>
      </c>
      <c r="E1115" s="133" t="s">
        <v>4533</v>
      </c>
    </row>
    <row r="1116" spans="1:5">
      <c r="A1116" s="145" t="str">
        <f t="shared" si="18"/>
        <v>E.coli ATCC 35218 (TEM-1 positive)</v>
      </c>
      <c r="B1116" s="116" t="s">
        <v>886</v>
      </c>
      <c r="C1116" s="600" t="s">
        <v>6088</v>
      </c>
      <c r="D1116" s="116" t="s">
        <v>2930</v>
      </c>
      <c r="E1116" s="133" t="s">
        <v>3410</v>
      </c>
    </row>
    <row r="1117" spans="1:5">
      <c r="A1117" s="145" t="str">
        <f t="shared" si="18"/>
        <v>K. pneumo ATCC 700603 (SHV-18, OXA-2) ESBL test QC</v>
      </c>
      <c r="B1117" s="116" t="s">
        <v>888</v>
      </c>
      <c r="C1117" s="600" t="s">
        <v>6770</v>
      </c>
      <c r="D1117" s="116" t="s">
        <v>5317</v>
      </c>
      <c r="E1117" s="62" t="s">
        <v>4534</v>
      </c>
    </row>
    <row r="1118" spans="1:5">
      <c r="A1118" s="145" t="str">
        <f t="shared" si="18"/>
        <v>K. pneumo ATCC BAA-1705 (TEM, SHV, KPC-2) Carbapenemase test QC</v>
      </c>
      <c r="B1118" s="116" t="s">
        <v>889</v>
      </c>
      <c r="C1118" s="600" t="s">
        <v>6771</v>
      </c>
      <c r="D1118" s="116" t="s">
        <v>5318</v>
      </c>
      <c r="E1118" s="62" t="s">
        <v>4535</v>
      </c>
    </row>
    <row r="1119" spans="1:5" ht="25.5">
      <c r="A1119" s="145" t="str">
        <f t="shared" si="18"/>
        <v>K. pneumo ATCC BAA-1706 (Resistant to carbapenems by non carbapenemase method)</v>
      </c>
      <c r="B1119" s="116" t="s">
        <v>890</v>
      </c>
      <c r="C1119" s="600" t="s">
        <v>6772</v>
      </c>
      <c r="D1119" s="116" t="s">
        <v>2931</v>
      </c>
      <c r="E1119" s="62" t="s">
        <v>3411</v>
      </c>
    </row>
    <row r="1120" spans="1:5" ht="25.5">
      <c r="A1120" s="145" t="str">
        <f t="shared" si="18"/>
        <v>Some QC strains with plasmid-mediated resistance have been shown to lose the plasmid when stored at temperatures above -60°C</v>
      </c>
      <c r="B1120" s="116" t="s">
        <v>2906</v>
      </c>
      <c r="C1120" s="600" t="s">
        <v>6773</v>
      </c>
      <c r="D1120" s="116" t="s">
        <v>2932</v>
      </c>
      <c r="E1120" s="133" t="s">
        <v>4536</v>
      </c>
    </row>
    <row r="1121" spans="1:5">
      <c r="A1121" s="145" t="str">
        <f t="shared" si="18"/>
        <v>Are these special AST reference strains maintained at &lt;-60°C?</v>
      </c>
      <c r="B1121" s="116" t="s">
        <v>2907</v>
      </c>
      <c r="C1121" s="600" t="s">
        <v>6778</v>
      </c>
      <c r="D1121" s="116" t="s">
        <v>5319</v>
      </c>
      <c r="E1121" s="133" t="s">
        <v>4537</v>
      </c>
    </row>
    <row r="1122" spans="1:5">
      <c r="A1122" s="145" t="str">
        <f t="shared" si="18"/>
        <v>QC OF DISC DIFFUSION AST METHODS</v>
      </c>
      <c r="B1122" s="593" t="s">
        <v>664</v>
      </c>
      <c r="C1122" s="600" t="s">
        <v>6779</v>
      </c>
      <c r="D1122" s="116" t="s">
        <v>5320</v>
      </c>
      <c r="E1122" s="62" t="s">
        <v>4052</v>
      </c>
    </row>
    <row r="1123" spans="1:5">
      <c r="A1123" s="145" t="str">
        <f t="shared" si="18"/>
        <v xml:space="preserve">Does the lab perform the disk diffusion method of AST? </v>
      </c>
      <c r="B1123" s="116" t="s">
        <v>121</v>
      </c>
      <c r="C1123" s="594" t="s">
        <v>6780</v>
      </c>
      <c r="D1123" s="116" t="s">
        <v>5321</v>
      </c>
      <c r="E1123" s="133" t="s">
        <v>4538</v>
      </c>
    </row>
    <row r="1124" spans="1:5">
      <c r="A1124" s="145" t="str">
        <f t="shared" si="18"/>
        <v>If no, answer NA until 7.31</v>
      </c>
      <c r="B1124" s="116" t="s">
        <v>2908</v>
      </c>
      <c r="C1124" s="594" t="s">
        <v>6781</v>
      </c>
      <c r="D1124" s="116" t="s">
        <v>2933</v>
      </c>
      <c r="E1124" s="133" t="s">
        <v>3412</v>
      </c>
    </row>
    <row r="1125" spans="1:5" ht="25.5">
      <c r="A1125" s="145" t="str">
        <f t="shared" si="18"/>
        <v>Is antibiotic disk QC performed before placing newly received lot numbers/shipments into use? (Review QC records to confirm)</v>
      </c>
      <c r="B1125" s="116" t="s">
        <v>895</v>
      </c>
      <c r="C1125" s="594" t="s">
        <v>6794</v>
      </c>
      <c r="D1125" s="116" t="s">
        <v>5322</v>
      </c>
      <c r="E1125" s="62" t="s">
        <v>4539</v>
      </c>
    </row>
    <row r="1126" spans="1:5" ht="25.5">
      <c r="A1126" s="145" t="str">
        <f t="shared" si="18"/>
        <v xml:space="preserve">CLSI and EUCAST require that all antibiotic QC is performed each day of patient testing, not only when a new lot number is received. </v>
      </c>
      <c r="B1126" s="116" t="s">
        <v>2909</v>
      </c>
      <c r="C1126" s="594" t="s">
        <v>6782</v>
      </c>
      <c r="D1126" s="116" t="s">
        <v>2934</v>
      </c>
      <c r="E1126" s="62" t="s">
        <v>4540</v>
      </c>
    </row>
    <row r="1127" spans="1:5" ht="51">
      <c r="A1127" s="145" t="str">
        <f t="shared" si="18"/>
        <v>Labs that wish to reduce the frequency of antibiotic QC from daily to weekly may do so after demonstrating satisfactory performance with daily QC using one of two plans described in CLSI M02, section 4.7. Either the 20-30 day plan, or the 15-replicate plan.</v>
      </c>
      <c r="B1127" s="116" t="s">
        <v>1840</v>
      </c>
      <c r="C1127" s="594" t="s">
        <v>6783</v>
      </c>
      <c r="D1127" s="116" t="s">
        <v>5323</v>
      </c>
      <c r="E1127" s="133" t="s">
        <v>4541</v>
      </c>
    </row>
    <row r="1128" spans="1:5" ht="38.25">
      <c r="A1128" s="145" t="str">
        <f t="shared" si="18"/>
        <v>Is there documentation showing that the lab has successfully completed either the 20-30 day plan or the 15-replicate (3- x 5-day) plan for all antibiotic disks in use? (Request to see)</v>
      </c>
      <c r="B1128" s="116" t="s">
        <v>2910</v>
      </c>
      <c r="C1128" s="594" t="s">
        <v>6784</v>
      </c>
      <c r="D1128" s="116" t="s">
        <v>5324</v>
      </c>
      <c r="E1128" s="133" t="s">
        <v>4542</v>
      </c>
    </row>
    <row r="1129" spans="1:5" ht="25.5">
      <c r="A1129" s="145" t="str">
        <f t="shared" si="18"/>
        <v>Not including new lot QC, how often is antibiotic disk QC performed? (Confirm by reviewing QC records; go back several months)</v>
      </c>
      <c r="B1129" s="116" t="s">
        <v>2363</v>
      </c>
      <c r="C1129" s="594" t="s">
        <v>6785</v>
      </c>
      <c r="D1129" s="116" t="s">
        <v>5325</v>
      </c>
      <c r="E1129" s="62" t="s">
        <v>4543</v>
      </c>
    </row>
    <row r="1130" spans="1:5" ht="38.25">
      <c r="A1130" s="145" t="str">
        <f t="shared" si="18"/>
        <v>1: Each day that disk AST is performed on patients – 2: Weekly – 3: Every other week – 4: Monthly - 5: Other (describe in comments) – NA: disk method not used</v>
      </c>
      <c r="B1130" s="116" t="s">
        <v>896</v>
      </c>
      <c r="C1130" s="617" t="s">
        <v>6786</v>
      </c>
      <c r="D1130" s="116" t="s">
        <v>5326</v>
      </c>
      <c r="E1130" s="62" t="s">
        <v>4544</v>
      </c>
    </row>
    <row r="1131" spans="1:5" ht="25.5">
      <c r="A1131" s="145" t="str">
        <f t="shared" si="18"/>
        <v>Is antibiotic disk QC performed using the recommended ATCC reference strains below? (Review QC records to confirm)</v>
      </c>
      <c r="B1131" s="116" t="s">
        <v>894</v>
      </c>
      <c r="C1131" s="594" t="s">
        <v>6787</v>
      </c>
      <c r="D1131" s="116" t="s">
        <v>2935</v>
      </c>
      <c r="E1131" s="133" t="s">
        <v>4545</v>
      </c>
    </row>
    <row r="1132" spans="1:5">
      <c r="A1132" s="145" t="str">
        <f t="shared" si="18"/>
        <v>Staph aureus ATCC 25923/CIP 76.25 (If CLSI standard used)</v>
      </c>
      <c r="B1132" s="116" t="s">
        <v>2897</v>
      </c>
      <c r="C1132" s="594" t="s">
        <v>6788</v>
      </c>
      <c r="D1132" s="116" t="s">
        <v>2916</v>
      </c>
      <c r="E1132" s="133" t="s">
        <v>3408</v>
      </c>
    </row>
    <row r="1133" spans="1:5">
      <c r="A1133" s="145" t="str">
        <f t="shared" si="18"/>
        <v>Staph aureus ATCC 29213/CIP 103429 (If EUCAST standard used)</v>
      </c>
      <c r="B1133" s="116" t="s">
        <v>2898</v>
      </c>
      <c r="C1133" s="594" t="s">
        <v>6789</v>
      </c>
      <c r="D1133" s="116" t="s">
        <v>2917</v>
      </c>
      <c r="E1133" s="133" t="s">
        <v>3409</v>
      </c>
    </row>
    <row r="1134" spans="1:5">
      <c r="A1134" s="145" t="str">
        <f t="shared" si="18"/>
        <v>E.coli ATCC 25922/CIP 76.24</v>
      </c>
      <c r="B1134" s="116" t="s">
        <v>2901</v>
      </c>
      <c r="C1134" s="594" t="s">
        <v>2901</v>
      </c>
      <c r="D1134" s="116" t="s">
        <v>2919</v>
      </c>
      <c r="E1134" s="133" t="s">
        <v>2919</v>
      </c>
    </row>
    <row r="1135" spans="1:5">
      <c r="A1135" s="145" t="str">
        <f t="shared" si="18"/>
        <v>Pseudomonas aeruginosa ATCC 27853//CIP 76.110</v>
      </c>
      <c r="B1135" s="116" t="s">
        <v>2911</v>
      </c>
      <c r="C1135" s="594" t="s">
        <v>2911</v>
      </c>
      <c r="D1135" s="116" t="s">
        <v>2936</v>
      </c>
      <c r="E1135" s="133" t="s">
        <v>3413</v>
      </c>
    </row>
    <row r="1136" spans="1:5">
      <c r="A1136" s="145" t="str">
        <f t="shared" si="18"/>
        <v>Strep pneumoniae ATCC 49619</v>
      </c>
      <c r="B1136" s="116" t="s">
        <v>2900</v>
      </c>
      <c r="C1136" s="594" t="s">
        <v>2900</v>
      </c>
      <c r="D1136" s="116" t="s">
        <v>2900</v>
      </c>
      <c r="E1136" s="133" t="s">
        <v>2900</v>
      </c>
    </row>
    <row r="1137" spans="1:5">
      <c r="A1137" s="145" t="str">
        <f t="shared" si="18"/>
        <v>QC OF GRADIENT STRIP AST METHODS</v>
      </c>
      <c r="B1137" s="116" t="s">
        <v>665</v>
      </c>
      <c r="C1137" s="594" t="s">
        <v>6790</v>
      </c>
      <c r="D1137" s="116" t="s">
        <v>5327</v>
      </c>
      <c r="E1137" s="133" t="s">
        <v>4053</v>
      </c>
    </row>
    <row r="1138" spans="1:5" ht="25.5">
      <c r="A1138" s="145" t="str">
        <f t="shared" si="18"/>
        <v>Does the lab use the gradient strip method of AST (Etest/Liofilechem)? (ungraded)</v>
      </c>
      <c r="B1138" s="116" t="s">
        <v>6791</v>
      </c>
      <c r="C1138" s="594" t="s">
        <v>6801</v>
      </c>
      <c r="D1138" s="116" t="s">
        <v>5328</v>
      </c>
      <c r="E1138" s="62" t="s">
        <v>4546</v>
      </c>
    </row>
    <row r="1139" spans="1:5">
      <c r="A1139" s="145" t="str">
        <f t="shared" si="18"/>
        <v>If no, answer NA until 7.40</v>
      </c>
      <c r="B1139" s="116" t="s">
        <v>2912</v>
      </c>
      <c r="C1139" s="594" t="s">
        <v>6792</v>
      </c>
      <c r="D1139" s="116" t="s">
        <v>2937</v>
      </c>
      <c r="E1139" s="133" t="s">
        <v>4547</v>
      </c>
    </row>
    <row r="1140" spans="1:5" ht="25.5">
      <c r="A1140" s="145" t="str">
        <f t="shared" si="18"/>
        <v>Is gradient strip QC performed before placing new lot numbers/shipments into use? (Review QC records to confirm)</v>
      </c>
      <c r="B1140" s="116" t="s">
        <v>122</v>
      </c>
      <c r="C1140" s="594" t="s">
        <v>6793</v>
      </c>
      <c r="D1140" s="116" t="s">
        <v>5329</v>
      </c>
      <c r="E1140" s="62" t="s">
        <v>4548</v>
      </c>
    </row>
    <row r="1141" spans="1:5" ht="38.25">
      <c r="A1141" s="145" t="str">
        <f t="shared" si="18"/>
        <v>Is there documentation showing that the lab has successfully completed either the 20-30 day plan or the 15-replicate (3- x 5-day) plan for all antibiotic strips in use? (Request to see)</v>
      </c>
      <c r="B1141" s="116" t="s">
        <v>2913</v>
      </c>
      <c r="C1141" s="594" t="s">
        <v>6795</v>
      </c>
      <c r="D1141" s="116" t="s">
        <v>5330</v>
      </c>
      <c r="E1141" s="62" t="s">
        <v>4549</v>
      </c>
    </row>
    <row r="1142" spans="1:5" ht="25.5">
      <c r="A1142" s="145" t="str">
        <f t="shared" si="18"/>
        <v>Not including new lot QC, how often is antibiotic strip QC performed? (Confirm by reviewing QC records; go back several months)</v>
      </c>
      <c r="B1142" s="116" t="s">
        <v>2364</v>
      </c>
      <c r="C1142" s="594" t="s">
        <v>6796</v>
      </c>
      <c r="D1142" s="116" t="s">
        <v>5331</v>
      </c>
      <c r="E1142" s="62" t="s">
        <v>4550</v>
      </c>
    </row>
    <row r="1143" spans="1:5" ht="38.25">
      <c r="A1143" s="145" t="str">
        <f t="shared" si="18"/>
        <v>1: Each day that strip AST is performed on patients – 2: Weekly – 3: Every other week – 4: Monthly - 5: Other (describe in comments) – NA: strip method not used</v>
      </c>
      <c r="B1143" s="116" t="s">
        <v>897</v>
      </c>
      <c r="C1143" s="617" t="s">
        <v>6797</v>
      </c>
      <c r="D1143" s="116" t="s">
        <v>5332</v>
      </c>
      <c r="E1143" s="62" t="s">
        <v>4551</v>
      </c>
    </row>
    <row r="1144" spans="1:5" ht="25.5">
      <c r="A1144" s="145" t="str">
        <f t="shared" si="18"/>
        <v>Is antibiotic strip QC performed using the recommended ATCC reference strains below? (Review QC records to confirm)</v>
      </c>
      <c r="B1144" s="116" t="s">
        <v>1994</v>
      </c>
      <c r="C1144" s="594" t="s">
        <v>6798</v>
      </c>
      <c r="D1144" s="116" t="s">
        <v>5333</v>
      </c>
      <c r="E1144" s="133" t="s">
        <v>4552</v>
      </c>
    </row>
    <row r="1145" spans="1:5">
      <c r="A1145" s="145" t="str">
        <f t="shared" si="18"/>
        <v>Staph aureus ATCC 25923/CIP 76.25 (If CLSI standard used)</v>
      </c>
      <c r="B1145" s="116" t="s">
        <v>2897</v>
      </c>
      <c r="C1145" s="594" t="s">
        <v>6788</v>
      </c>
      <c r="D1145" s="116" t="s">
        <v>2916</v>
      </c>
      <c r="E1145" s="133" t="s">
        <v>3408</v>
      </c>
    </row>
    <row r="1146" spans="1:5">
      <c r="A1146" s="145" t="str">
        <f t="shared" si="18"/>
        <v>Staph aureus ATCC 29213/CIP 103429 (If EUCAST standard used)</v>
      </c>
      <c r="B1146" s="116" t="s">
        <v>2898</v>
      </c>
      <c r="C1146" s="594" t="s">
        <v>6789</v>
      </c>
      <c r="D1146" s="116" t="s">
        <v>2917</v>
      </c>
      <c r="E1146" s="133" t="s">
        <v>3409</v>
      </c>
    </row>
    <row r="1147" spans="1:5">
      <c r="A1147" s="145" t="str">
        <f t="shared" si="18"/>
        <v>E.coli ATCC 25922/CIP 76.24</v>
      </c>
      <c r="B1147" s="116" t="s">
        <v>2901</v>
      </c>
      <c r="C1147" s="594" t="s">
        <v>2901</v>
      </c>
      <c r="D1147" s="116" t="s">
        <v>2919</v>
      </c>
      <c r="E1147" s="133" t="s">
        <v>2919</v>
      </c>
    </row>
    <row r="1148" spans="1:5">
      <c r="A1148" s="145" t="str">
        <f t="shared" si="18"/>
        <v>Pseudomonas aeruginosa ATCC 27853//CIP 76.110</v>
      </c>
      <c r="B1148" s="116" t="s">
        <v>2911</v>
      </c>
      <c r="C1148" s="594" t="s">
        <v>2911</v>
      </c>
      <c r="D1148" s="116" t="s">
        <v>2936</v>
      </c>
      <c r="E1148" s="133" t="s">
        <v>3413</v>
      </c>
    </row>
    <row r="1149" spans="1:5">
      <c r="A1149" s="145" t="str">
        <f t="shared" si="18"/>
        <v>Strep pneumoniae ATCC 49619</v>
      </c>
      <c r="B1149" s="116" t="s">
        <v>2900</v>
      </c>
      <c r="C1149" s="594" t="s">
        <v>2900</v>
      </c>
      <c r="D1149" s="116" t="s">
        <v>2900</v>
      </c>
      <c r="E1149" s="133" t="s">
        <v>2900</v>
      </c>
    </row>
    <row r="1150" spans="1:5">
      <c r="A1150" s="145" t="str">
        <f t="shared" si="18"/>
        <v>QC OF AUTOMATED AST SYSTEMS</v>
      </c>
      <c r="B1150" s="116" t="s">
        <v>745</v>
      </c>
      <c r="C1150" s="594" t="s">
        <v>6799</v>
      </c>
      <c r="D1150" s="116" t="s">
        <v>5334</v>
      </c>
      <c r="E1150" s="62" t="s">
        <v>4054</v>
      </c>
    </row>
    <row r="1151" spans="1:5" ht="25.5">
      <c r="A1151" s="145" t="str">
        <f t="shared" si="18"/>
        <v>Does the lab use an automated instrument for AST? (eg, Vitek, Phoenix, Microscan, etc)</v>
      </c>
      <c r="B1151" s="116" t="s">
        <v>898</v>
      </c>
      <c r="C1151" s="594" t="s">
        <v>6800</v>
      </c>
      <c r="D1151" s="116" t="s">
        <v>5335</v>
      </c>
      <c r="E1151" s="133" t="s">
        <v>4553</v>
      </c>
    </row>
    <row r="1152" spans="1:5">
      <c r="A1152" s="145" t="str">
        <f t="shared" si="18"/>
        <v>if No, answer NA till the end</v>
      </c>
      <c r="B1152" s="116" t="s">
        <v>1216</v>
      </c>
      <c r="C1152" s="594" t="s">
        <v>6803</v>
      </c>
      <c r="D1152" s="116" t="s">
        <v>2938</v>
      </c>
      <c r="E1152" s="133" t="s">
        <v>3414</v>
      </c>
    </row>
    <row r="1153" spans="1:5" ht="25.5">
      <c r="A1153" s="145" t="str">
        <f t="shared" si="18"/>
        <v>Are the antibiotic cards/trays stored at the manufacturer-recommended temperatures?</v>
      </c>
      <c r="B1153" s="116" t="s">
        <v>899</v>
      </c>
      <c r="C1153" s="594" t="s">
        <v>6802</v>
      </c>
      <c r="D1153" s="116" t="s">
        <v>5336</v>
      </c>
      <c r="E1153" s="62" t="s">
        <v>4554</v>
      </c>
    </row>
    <row r="1154" spans="1:5" ht="25.5">
      <c r="A1154" s="145" t="str">
        <f t="shared" si="18"/>
        <v>Is QC of the antibiotic cards/trays performed before placing new lot numbers/shipments into use? (Review QC records to confirm)</v>
      </c>
      <c r="B1154" s="116" t="s">
        <v>900</v>
      </c>
      <c r="C1154" s="594" t="s">
        <v>6804</v>
      </c>
      <c r="D1154" s="116" t="s">
        <v>5337</v>
      </c>
      <c r="E1154" s="62" t="s">
        <v>4555</v>
      </c>
    </row>
    <row r="1155" spans="1:5" ht="38.25">
      <c r="A1155" s="145" t="str">
        <f t="shared" si="18"/>
        <v>Is there documentation showing that the lab has successfully completed either the 20-30 day plan or the 15-replicate (3- x 5-day) plan for all antibiotic cards/trays in use? (Request to see)</v>
      </c>
      <c r="B1155" s="116" t="s">
        <v>2914</v>
      </c>
      <c r="C1155" s="594" t="s">
        <v>6805</v>
      </c>
      <c r="D1155" s="116" t="s">
        <v>5338</v>
      </c>
      <c r="E1155" s="62" t="s">
        <v>4556</v>
      </c>
    </row>
    <row r="1156" spans="1:5" ht="38.25">
      <c r="A1156" s="145" t="str">
        <f t="shared" ref="A1156:A1219" si="19">IF(langue=1,B1156,IF(langue=2,D1156,E1156))</f>
        <v>Not including new lot QC, how often is antibiotic card/tray QC performed? (Confirm by reviewing QC records; go back several months)</v>
      </c>
      <c r="B1156" s="116" t="s">
        <v>2365</v>
      </c>
      <c r="C1156" s="594" t="s">
        <v>6806</v>
      </c>
      <c r="D1156" s="116" t="s">
        <v>5339</v>
      </c>
      <c r="E1156" s="62" t="s">
        <v>4557</v>
      </c>
    </row>
    <row r="1157" spans="1:5" ht="38.25">
      <c r="A1157" s="145" t="str">
        <f t="shared" si="19"/>
        <v>1: Each day that automated AST is performed on patients – 2: Weekly – 3: Every other week – 4: Monthly - 5: Other (describe in comments) – NA: automated method not used</v>
      </c>
      <c r="B1157" s="116" t="s">
        <v>901</v>
      </c>
      <c r="C1157" s="617" t="s">
        <v>6807</v>
      </c>
      <c r="D1157" s="116" t="s">
        <v>5340</v>
      </c>
      <c r="E1157" s="133" t="s">
        <v>4558</v>
      </c>
    </row>
    <row r="1158" spans="1:5" ht="25.5">
      <c r="A1158" s="145" t="str">
        <f t="shared" si="19"/>
        <v>Is QC of automated AST systems performed using the recommended ATCC reference strains below? (Review QC records to confirm)</v>
      </c>
      <c r="B1158" s="116" t="s">
        <v>1995</v>
      </c>
      <c r="C1158" s="594" t="s">
        <v>6798</v>
      </c>
      <c r="D1158" s="116" t="s">
        <v>5341</v>
      </c>
      <c r="E1158" s="133" t="s">
        <v>4559</v>
      </c>
    </row>
    <row r="1159" spans="1:5">
      <c r="A1159" s="145" t="str">
        <f t="shared" si="19"/>
        <v>Staph aureus ATCC 25923/CIP 76.25 (If CLSI standard used)</v>
      </c>
      <c r="B1159" s="116" t="s">
        <v>2897</v>
      </c>
      <c r="C1159" s="594" t="s">
        <v>6788</v>
      </c>
      <c r="D1159" s="116" t="s">
        <v>2916</v>
      </c>
      <c r="E1159" s="133" t="s">
        <v>3408</v>
      </c>
    </row>
    <row r="1160" spans="1:5">
      <c r="A1160" s="145" t="str">
        <f t="shared" si="19"/>
        <v>Staph aureus ATCC 29213/CIP 103429 (If EUCAST standard used)</v>
      </c>
      <c r="B1160" s="116" t="s">
        <v>2898</v>
      </c>
      <c r="C1160" s="594" t="s">
        <v>6789</v>
      </c>
      <c r="D1160" s="116" t="s">
        <v>2917</v>
      </c>
      <c r="E1160" s="133" t="s">
        <v>3409</v>
      </c>
    </row>
    <row r="1161" spans="1:5">
      <c r="A1161" s="145" t="str">
        <f t="shared" si="19"/>
        <v>E.coli ATCC 25922/CIP 76.24</v>
      </c>
      <c r="B1161" s="116" t="s">
        <v>2901</v>
      </c>
      <c r="C1161" s="594" t="s">
        <v>2901</v>
      </c>
      <c r="D1161" s="116" t="s">
        <v>2919</v>
      </c>
      <c r="E1161" s="133" t="s">
        <v>2919</v>
      </c>
    </row>
    <row r="1162" spans="1:5">
      <c r="A1162" s="145" t="str">
        <f t="shared" si="19"/>
        <v>Pseudomonas aeruginosa ATCC 27853//CIP 76.110</v>
      </c>
      <c r="B1162" s="116" t="s">
        <v>2911</v>
      </c>
      <c r="C1162" s="594" t="s">
        <v>2911</v>
      </c>
      <c r="D1162" s="116" t="s">
        <v>2936</v>
      </c>
      <c r="E1162" s="133" t="s">
        <v>3413</v>
      </c>
    </row>
    <row r="1163" spans="1:5">
      <c r="A1163" s="145" t="str">
        <f t="shared" si="19"/>
        <v>Strep pneumoniae ATCC 49619</v>
      </c>
      <c r="B1163" s="116" t="s">
        <v>2900</v>
      </c>
      <c r="C1163" s="594" t="s">
        <v>2900</v>
      </c>
      <c r="D1163" s="116" t="s">
        <v>2900</v>
      </c>
      <c r="E1163" s="133" t="s">
        <v>2900</v>
      </c>
    </row>
    <row r="1164" spans="1:5">
      <c r="A1164" s="145" t="str">
        <f t="shared" si="19"/>
        <v>8- SPECIMEN COLLECTION, TRANSPORT &amp; MANAGEMENT</v>
      </c>
      <c r="B1164" s="116" t="s">
        <v>1895</v>
      </c>
      <c r="C1164" s="618" t="s">
        <v>6594</v>
      </c>
      <c r="D1164" s="116" t="s">
        <v>2530</v>
      </c>
      <c r="E1164" s="133" t="s">
        <v>3235</v>
      </c>
    </row>
    <row r="1165" spans="1:5" ht="25.5">
      <c r="A1165" s="145" t="str">
        <f t="shared" si="19"/>
        <v>Please note: all questions refer only to clinical patient specimens, NOT to research  or environmental specimens</v>
      </c>
      <c r="B1165" s="116" t="s">
        <v>2139</v>
      </c>
      <c r="C1165" s="619" t="s">
        <v>6112</v>
      </c>
      <c r="D1165" s="116" t="s">
        <v>2941</v>
      </c>
      <c r="E1165" s="133" t="s">
        <v>4560</v>
      </c>
    </row>
    <row r="1166" spans="1:5">
      <c r="A1166" s="145" t="str">
        <f t="shared" si="19"/>
        <v>SPECIMEN MANAGEMENT</v>
      </c>
      <c r="B1166" s="116" t="s">
        <v>921</v>
      </c>
      <c r="C1166" s="618" t="s">
        <v>6586</v>
      </c>
      <c r="D1166" s="116" t="s">
        <v>2531</v>
      </c>
      <c r="E1166" s="133" t="s">
        <v>3236</v>
      </c>
    </row>
    <row r="1167" spans="1:5" ht="25.5">
      <c r="A1167" s="145" t="str">
        <f t="shared" si="19"/>
        <v>Does lab policy require that all specimens are accompanied by a laboratory-approved test requisition form?</v>
      </c>
      <c r="B1167" s="116" t="s">
        <v>105</v>
      </c>
      <c r="C1167" s="596" t="s">
        <v>6113</v>
      </c>
      <c r="D1167" s="116" t="s">
        <v>5342</v>
      </c>
      <c r="E1167" s="62" t="s">
        <v>4561</v>
      </c>
    </row>
    <row r="1168" spans="1:5" ht="38.25">
      <c r="A1168" s="145" t="str">
        <f t="shared" si="19"/>
        <v>Does the lab enforce a two-identifier system? (e.g., both patient name and a numeric identifier must be present on the requisition and on the specimen).</v>
      </c>
      <c r="B1168" s="116" t="s">
        <v>108</v>
      </c>
      <c r="C1168" s="596" t="s">
        <v>6808</v>
      </c>
      <c r="D1168" s="116" t="s">
        <v>5343</v>
      </c>
      <c r="E1168" s="133" t="s">
        <v>4562</v>
      </c>
    </row>
    <row r="1169" spans="1:5" ht="25.5">
      <c r="A1169" s="145" t="str">
        <f t="shared" si="19"/>
        <v>Are sensitive specimens processed within one hour of reaching the laboratory?</v>
      </c>
      <c r="B1169" s="116" t="s">
        <v>1904</v>
      </c>
      <c r="C1169" s="596" t="s">
        <v>6809</v>
      </c>
      <c r="D1169" s="116" t="s">
        <v>2942</v>
      </c>
      <c r="E1169" s="62" t="s">
        <v>4563</v>
      </c>
    </row>
    <row r="1170" spans="1:5" ht="38.25">
      <c r="A1170" s="145" t="str">
        <f t="shared" si="19"/>
        <v>When the bacteriology lab is closed, does another laboratory department process (plate) the specimens or ensure that they are stored at the proper temperatures? (Select NA if bacteriology lab does not close)</v>
      </c>
      <c r="B1170" s="116" t="s">
        <v>919</v>
      </c>
      <c r="C1170" s="596" t="s">
        <v>6810</v>
      </c>
      <c r="D1170" s="116" t="s">
        <v>5344</v>
      </c>
      <c r="E1170" s="133" t="s">
        <v>4564</v>
      </c>
    </row>
    <row r="1171" spans="1:5" ht="25.5">
      <c r="A1171" s="145" t="str">
        <f t="shared" si="19"/>
        <v>Does the lab store specimens properly prior to and following testing?</v>
      </c>
      <c r="B1171" s="116" t="s">
        <v>920</v>
      </c>
      <c r="C1171" s="596" t="s">
        <v>6811</v>
      </c>
      <c r="D1171" s="116" t="s">
        <v>5345</v>
      </c>
      <c r="E1171" s="133" t="s">
        <v>4565</v>
      </c>
    </row>
    <row r="1172" spans="1:5">
      <c r="A1172" s="145" t="str">
        <f t="shared" si="19"/>
        <v>Blood culture</v>
      </c>
      <c r="B1172" s="116" t="s">
        <v>862</v>
      </c>
      <c r="C1172" s="596" t="s">
        <v>5723</v>
      </c>
      <c r="D1172" s="116" t="s">
        <v>4916</v>
      </c>
      <c r="E1172" s="133" t="s">
        <v>4419</v>
      </c>
    </row>
    <row r="1173" spans="1:5">
      <c r="A1173" s="145" t="str">
        <f t="shared" si="19"/>
        <v>Urine culture</v>
      </c>
      <c r="B1173" s="116" t="s">
        <v>863</v>
      </c>
      <c r="C1173" s="596" t="s">
        <v>5758</v>
      </c>
      <c r="D1173" s="116" t="s">
        <v>2825</v>
      </c>
      <c r="E1173" s="133" t="s">
        <v>4420</v>
      </c>
    </row>
    <row r="1174" spans="1:5">
      <c r="A1174" s="145" t="str">
        <f t="shared" si="19"/>
        <v>Stool culture</v>
      </c>
      <c r="B1174" s="116" t="s">
        <v>864</v>
      </c>
      <c r="C1174" s="596" t="s">
        <v>5757</v>
      </c>
      <c r="D1174" s="116" t="s">
        <v>2826</v>
      </c>
      <c r="E1174" s="133" t="s">
        <v>4566</v>
      </c>
    </row>
    <row r="1175" spans="1:5">
      <c r="A1175" s="145" t="str">
        <f t="shared" si="19"/>
        <v>Respiratory culture</v>
      </c>
      <c r="B1175" s="116" t="s">
        <v>1624</v>
      </c>
      <c r="C1175" s="596" t="s">
        <v>6812</v>
      </c>
      <c r="D1175" s="116" t="s">
        <v>2943</v>
      </c>
      <c r="E1175" s="133" t="s">
        <v>3415</v>
      </c>
    </row>
    <row r="1176" spans="1:5">
      <c r="A1176" s="145" t="str">
        <f t="shared" si="19"/>
        <v>Wound culture</v>
      </c>
      <c r="B1176" s="116" t="s">
        <v>866</v>
      </c>
      <c r="C1176" s="596" t="s">
        <v>6813</v>
      </c>
      <c r="D1176" s="116" t="s">
        <v>2828</v>
      </c>
      <c r="E1176" s="133" t="s">
        <v>4421</v>
      </c>
    </row>
    <row r="1177" spans="1:5">
      <c r="A1177" s="145" t="str">
        <f t="shared" si="19"/>
        <v>Genital culture</v>
      </c>
      <c r="B1177" s="116" t="s">
        <v>1823</v>
      </c>
      <c r="C1177" s="596" t="s">
        <v>6814</v>
      </c>
      <c r="D1177" s="116" t="s">
        <v>2944</v>
      </c>
      <c r="E1177" s="133" t="s">
        <v>4567</v>
      </c>
    </row>
    <row r="1178" spans="1:5">
      <c r="A1178" s="145" t="str">
        <f t="shared" si="19"/>
        <v>Cerebrospinal fluid culture</v>
      </c>
      <c r="B1178" s="116" t="s">
        <v>1824</v>
      </c>
      <c r="C1178" s="596" t="s">
        <v>6117</v>
      </c>
      <c r="D1178" s="116" t="s">
        <v>2945</v>
      </c>
      <c r="E1178" s="133" t="s">
        <v>3416</v>
      </c>
    </row>
    <row r="1179" spans="1:5">
      <c r="A1179" s="145" t="str">
        <f t="shared" si="19"/>
        <v>Sterile body fluid culture (pleural, pericardial, peritoneal, synovial)</v>
      </c>
      <c r="B1179" s="116" t="s">
        <v>1825</v>
      </c>
      <c r="C1179" s="596" t="s">
        <v>6815</v>
      </c>
      <c r="D1179" s="116" t="s">
        <v>2946</v>
      </c>
      <c r="E1179" s="133" t="s">
        <v>3417</v>
      </c>
    </row>
    <row r="1180" spans="1:5" ht="51">
      <c r="A1180" s="145" t="str">
        <f t="shared" si="19"/>
        <v>Standard: ISO 15189: 5.4.1, 5.4.5, 5.4.7, 5.4.8, 5.4.10, 5.4.11, 5.4.13 Standard: ISO 15189: 5.2.9, 5.4.14, 5.7.3 Specimens should be stored under the appropriate conditions to maintain the stability of the specimen. Specimens no longer required should be disposed of in a safe manner, according to biosafety regulations</v>
      </c>
      <c r="B1180" s="116" t="s">
        <v>113</v>
      </c>
      <c r="C1180" s="613" t="s">
        <v>6816</v>
      </c>
      <c r="D1180" s="116" t="s">
        <v>5346</v>
      </c>
      <c r="E1180" s="133" t="s">
        <v>4568</v>
      </c>
    </row>
    <row r="1181" spans="1:5">
      <c r="A1181" s="145" t="str">
        <f t="shared" si="19"/>
        <v>SPECIMEN REJECTION</v>
      </c>
      <c r="B1181" s="116" t="s">
        <v>922</v>
      </c>
      <c r="C1181" s="618" t="s">
        <v>6587</v>
      </c>
      <c r="D1181" s="116" t="s">
        <v>2532</v>
      </c>
      <c r="E1181" s="133" t="s">
        <v>3237</v>
      </c>
    </row>
    <row r="1182" spans="1:5" ht="25.5">
      <c r="A1182" s="145" t="str">
        <f t="shared" si="19"/>
        <v>Are rejection criteria written down in an SOP or bench aide for each specimen type?</v>
      </c>
      <c r="B1182" s="116" t="s">
        <v>1670</v>
      </c>
      <c r="C1182" s="596" t="s">
        <v>6817</v>
      </c>
      <c r="D1182" s="116" t="s">
        <v>5347</v>
      </c>
      <c r="E1182" s="133" t="s">
        <v>4569</v>
      </c>
    </row>
    <row r="1183" spans="1:5">
      <c r="A1183" s="145" t="str">
        <f t="shared" si="19"/>
        <v>Blood culture</v>
      </c>
      <c r="B1183" s="116" t="s">
        <v>862</v>
      </c>
      <c r="C1183" s="596" t="s">
        <v>5723</v>
      </c>
      <c r="D1183" s="116" t="s">
        <v>4916</v>
      </c>
      <c r="E1183" s="133" t="s">
        <v>4419</v>
      </c>
    </row>
    <row r="1184" spans="1:5">
      <c r="A1184" s="145" t="str">
        <f t="shared" si="19"/>
        <v>Urine culture</v>
      </c>
      <c r="B1184" s="116" t="s">
        <v>863</v>
      </c>
      <c r="C1184" s="596" t="s">
        <v>5758</v>
      </c>
      <c r="D1184" s="116" t="s">
        <v>2825</v>
      </c>
      <c r="E1184" s="133" t="s">
        <v>4420</v>
      </c>
    </row>
    <row r="1185" spans="1:5">
      <c r="A1185" s="145" t="str">
        <f t="shared" si="19"/>
        <v>Stool culture</v>
      </c>
      <c r="B1185" s="116" t="s">
        <v>864</v>
      </c>
      <c r="C1185" s="596" t="s">
        <v>5757</v>
      </c>
      <c r="D1185" s="116" t="s">
        <v>2826</v>
      </c>
      <c r="E1185" s="133" t="s">
        <v>4566</v>
      </c>
    </row>
    <row r="1186" spans="1:5">
      <c r="A1186" s="145" t="str">
        <f t="shared" si="19"/>
        <v>Respiratory culture</v>
      </c>
      <c r="B1186" s="116" t="s">
        <v>1624</v>
      </c>
      <c r="C1186" s="596" t="s">
        <v>6812</v>
      </c>
      <c r="D1186" s="116" t="s">
        <v>2943</v>
      </c>
      <c r="E1186" s="133" t="s">
        <v>3415</v>
      </c>
    </row>
    <row r="1187" spans="1:5">
      <c r="A1187" s="145" t="str">
        <f t="shared" si="19"/>
        <v>Wound culture</v>
      </c>
      <c r="B1187" s="116" t="s">
        <v>866</v>
      </c>
      <c r="C1187" s="596" t="s">
        <v>6813</v>
      </c>
      <c r="D1187" s="116" t="s">
        <v>2828</v>
      </c>
      <c r="E1187" s="133" t="s">
        <v>4421</v>
      </c>
    </row>
    <row r="1188" spans="1:5">
      <c r="A1188" s="145" t="str">
        <f t="shared" si="19"/>
        <v>Genital culture</v>
      </c>
      <c r="B1188" s="116" t="s">
        <v>1823</v>
      </c>
      <c r="C1188" s="596" t="s">
        <v>6814</v>
      </c>
      <c r="D1188" s="116" t="s">
        <v>2944</v>
      </c>
      <c r="E1188" s="133" t="s">
        <v>4567</v>
      </c>
    </row>
    <row r="1189" spans="1:5">
      <c r="A1189" s="145" t="str">
        <f t="shared" si="19"/>
        <v>Cerebrospinal fluid culture</v>
      </c>
      <c r="B1189" s="116" t="s">
        <v>1824</v>
      </c>
      <c r="C1189" s="596" t="s">
        <v>6117</v>
      </c>
      <c r="D1189" s="116" t="s">
        <v>2945</v>
      </c>
      <c r="E1189" s="133" t="s">
        <v>3416</v>
      </c>
    </row>
    <row r="1190" spans="1:5">
      <c r="A1190" s="145" t="str">
        <f t="shared" si="19"/>
        <v>Sterile body fluid culture (pleural, pericardial, peritoneal, synovial)</v>
      </c>
      <c r="B1190" s="116" t="s">
        <v>1825</v>
      </c>
      <c r="C1190" s="596" t="s">
        <v>6815</v>
      </c>
      <c r="D1190" s="116" t="s">
        <v>2946</v>
      </c>
      <c r="E1190" s="133" t="s">
        <v>3417</v>
      </c>
    </row>
    <row r="1191" spans="1:5">
      <c r="A1191" s="145" t="str">
        <f t="shared" si="19"/>
        <v>Are unlabeled specimens rejected?</v>
      </c>
      <c r="B1191" s="116" t="s">
        <v>1667</v>
      </c>
      <c r="C1191" s="596" t="s">
        <v>6819</v>
      </c>
      <c r="D1191" s="116" t="s">
        <v>5348</v>
      </c>
      <c r="E1191" s="133" t="s">
        <v>4570</v>
      </c>
    </row>
    <row r="1192" spans="1:5">
      <c r="A1192" s="145" t="str">
        <f t="shared" si="19"/>
        <v>Are mislabeled specimens rejected?</v>
      </c>
      <c r="B1192" s="116" t="s">
        <v>1668</v>
      </c>
      <c r="C1192" s="596" t="s">
        <v>6818</v>
      </c>
      <c r="D1192" s="116" t="s">
        <v>5349</v>
      </c>
      <c r="E1192" s="133" t="s">
        <v>3418</v>
      </c>
    </row>
    <row r="1193" spans="1:5">
      <c r="A1193" s="145" t="str">
        <f t="shared" si="19"/>
        <v>Are leaking specimens rejected?</v>
      </c>
      <c r="B1193" s="116" t="s">
        <v>1669</v>
      </c>
      <c r="C1193" s="596" t="s">
        <v>6820</v>
      </c>
      <c r="D1193" s="116" t="s">
        <v>2947</v>
      </c>
      <c r="E1193" s="133" t="s">
        <v>4571</v>
      </c>
    </row>
    <row r="1194" spans="1:5" ht="25.5">
      <c r="A1194" s="145" t="str">
        <f t="shared" si="19"/>
        <v>Are specimens rejected if not transported to the lab within established time limits?</v>
      </c>
      <c r="B1194" s="116" t="s">
        <v>1837</v>
      </c>
      <c r="C1194" s="596" t="s">
        <v>6821</v>
      </c>
      <c r="D1194" s="116" t="s">
        <v>2948</v>
      </c>
      <c r="E1194" s="133" t="s">
        <v>3419</v>
      </c>
    </row>
    <row r="1195" spans="1:5" ht="25.5">
      <c r="A1195" s="145" t="str">
        <f t="shared" si="19"/>
        <v>Are specimens rejected if there is evidence that they were not maintained in proper conditions during and prior to transport?</v>
      </c>
      <c r="B1195" s="116" t="s">
        <v>1838</v>
      </c>
      <c r="C1195" s="596" t="s">
        <v>6120</v>
      </c>
      <c r="D1195" s="116" t="s">
        <v>5350</v>
      </c>
      <c r="E1195" s="133" t="s">
        <v>3420</v>
      </c>
    </row>
    <row r="1196" spans="1:5" ht="25.5">
      <c r="A1196" s="145" t="str">
        <f t="shared" si="19"/>
        <v>Is there evidence that specimen rejection criteria are enforced (review rejection log)?</v>
      </c>
      <c r="B1196" s="116" t="s">
        <v>30</v>
      </c>
      <c r="C1196" s="596" t="s">
        <v>6822</v>
      </c>
      <c r="D1196" s="116" t="s">
        <v>5351</v>
      </c>
      <c r="E1196" s="133" t="s">
        <v>3421</v>
      </c>
    </row>
    <row r="1197" spans="1:5" ht="25.5">
      <c r="A1197" s="145" t="str">
        <f t="shared" si="19"/>
        <v>Does the lab maintain quality indicators regarding the number of specimens rejected?</v>
      </c>
      <c r="B1197" s="116" t="s">
        <v>923</v>
      </c>
      <c r="C1197" s="596" t="s">
        <v>6122</v>
      </c>
      <c r="D1197" s="116" t="s">
        <v>5352</v>
      </c>
      <c r="E1197" s="133" t="s">
        <v>3422</v>
      </c>
    </row>
    <row r="1198" spans="1:5" ht="25.5">
      <c r="A1198" s="145" t="str">
        <f t="shared" si="19"/>
        <v>When specimens are rejected, does the lab notify the ward or clinic immediately so that a new specimen may be collected?</v>
      </c>
      <c r="B1198" s="116" t="s">
        <v>1996</v>
      </c>
      <c r="C1198" s="596" t="s">
        <v>6823</v>
      </c>
      <c r="D1198" s="116" t="s">
        <v>2949</v>
      </c>
      <c r="E1198" s="133" t="s">
        <v>4572</v>
      </c>
    </row>
    <row r="1199" spans="1:5">
      <c r="A1199" s="145" t="str">
        <f t="shared" si="19"/>
        <v>BLOOD SPECIMEN COLLECTION and TRANSPORT</v>
      </c>
      <c r="B1199" s="116" t="s">
        <v>924</v>
      </c>
      <c r="C1199" s="618" t="s">
        <v>6590</v>
      </c>
      <c r="D1199" s="116" t="s">
        <v>2533</v>
      </c>
      <c r="E1199" s="133" t="s">
        <v>3238</v>
      </c>
    </row>
    <row r="1200" spans="1:5" ht="25.5">
      <c r="A1200" s="145" t="str">
        <f t="shared" si="19"/>
        <v>Does the lab provide blood culture specimen collection instructions/SOPs to patient sample collection areas?</v>
      </c>
      <c r="B1200" s="116" t="s">
        <v>902</v>
      </c>
      <c r="C1200" s="596" t="s">
        <v>6824</v>
      </c>
      <c r="D1200" s="116" t="s">
        <v>5353</v>
      </c>
      <c r="E1200" s="62" t="s">
        <v>4573</v>
      </c>
    </row>
    <row r="1201" spans="1:5" ht="25.5">
      <c r="A1201" s="145" t="str">
        <f t="shared" si="19"/>
        <v>Does the lab (or other department) provide annual training to clinical staff on blood culture specimen collection?</v>
      </c>
      <c r="B1201" s="116" t="s">
        <v>1620</v>
      </c>
      <c r="C1201" s="596" t="s">
        <v>6825</v>
      </c>
      <c r="D1201" s="116" t="s">
        <v>2950</v>
      </c>
      <c r="E1201" s="133" t="s">
        <v>4574</v>
      </c>
    </row>
    <row r="1202" spans="1:5" ht="25.5">
      <c r="A1202" s="145" t="str">
        <f t="shared" si="19"/>
        <v>Review the blood culture specimen collection instructions. Does it address the following items?</v>
      </c>
      <c r="B1202" s="116" t="s">
        <v>906</v>
      </c>
      <c r="C1202" s="596" t="s">
        <v>6826</v>
      </c>
      <c r="D1202" s="116" t="s">
        <v>5354</v>
      </c>
      <c r="E1202" s="133" t="s">
        <v>4575</v>
      </c>
    </row>
    <row r="1203" spans="1:5">
      <c r="A1203" s="145" t="str">
        <f t="shared" si="19"/>
        <v>Collect prior to administering antibiotics to patient</v>
      </c>
      <c r="B1203" s="116" t="s">
        <v>1623</v>
      </c>
      <c r="C1203" s="596" t="s">
        <v>6827</v>
      </c>
      <c r="D1203" s="116" t="s">
        <v>5355</v>
      </c>
      <c r="E1203" s="133" t="s">
        <v>3423</v>
      </c>
    </row>
    <row r="1204" spans="1:5">
      <c r="A1204" s="145" t="str">
        <f t="shared" si="19"/>
        <v>Antiseptic skin preparation and aseptic collection technique</v>
      </c>
      <c r="B1204" s="116" t="s">
        <v>903</v>
      </c>
      <c r="C1204" s="596" t="s">
        <v>6828</v>
      </c>
      <c r="D1204" s="116" t="s">
        <v>2951</v>
      </c>
      <c r="E1204" s="133" t="s">
        <v>3424</v>
      </c>
    </row>
    <row r="1205" spans="1:5">
      <c r="A1205" s="145" t="str">
        <f t="shared" si="19"/>
        <v>Antiseptic stopper preparation and aseptic inoculation of bottles</v>
      </c>
      <c r="B1205" s="593" t="s">
        <v>904</v>
      </c>
      <c r="C1205" s="596" t="s">
        <v>6829</v>
      </c>
      <c r="D1205" s="116" t="s">
        <v>5356</v>
      </c>
      <c r="E1205" s="133" t="s">
        <v>4576</v>
      </c>
    </row>
    <row r="1206" spans="1:5">
      <c r="A1206" s="145" t="str">
        <f t="shared" si="19"/>
        <v>Minimum volume for adults (typically 10-15mL per bottle)</v>
      </c>
      <c r="B1206" s="116" t="s">
        <v>2125</v>
      </c>
      <c r="C1206" s="596" t="s">
        <v>6129</v>
      </c>
      <c r="D1206" s="116" t="s">
        <v>5357</v>
      </c>
      <c r="E1206" s="133" t="s">
        <v>4577</v>
      </c>
    </row>
    <row r="1207" spans="1:5">
      <c r="A1207" s="145" t="str">
        <f t="shared" si="19"/>
        <v>Minimum volume for children (typically 5-10mL per bottle)</v>
      </c>
      <c r="B1207" s="116" t="s">
        <v>2126</v>
      </c>
      <c r="C1207" s="596" t="s">
        <v>6130</v>
      </c>
      <c r="D1207" s="116" t="s">
        <v>5358</v>
      </c>
      <c r="E1207" s="133" t="s">
        <v>4578</v>
      </c>
    </row>
    <row r="1208" spans="1:5">
      <c r="A1208" s="145" t="str">
        <f t="shared" si="19"/>
        <v>Minimum volume for neonates (typically 0.5-1mL per bottle)</v>
      </c>
      <c r="B1208" s="116" t="s">
        <v>2127</v>
      </c>
      <c r="C1208" s="596" t="s">
        <v>6131</v>
      </c>
      <c r="D1208" s="116" t="s">
        <v>5359</v>
      </c>
      <c r="E1208" s="133" t="s">
        <v>4579</v>
      </c>
    </row>
    <row r="1209" spans="1:5">
      <c r="A1209" s="145" t="str">
        <f t="shared" si="19"/>
        <v>Does laboratory policy require that two "sets" of blood cultures are drawn?</v>
      </c>
      <c r="B1209" s="116" t="s">
        <v>1621</v>
      </c>
      <c r="C1209" s="603" t="s">
        <v>6830</v>
      </c>
      <c r="D1209" s="116" t="s">
        <v>5360</v>
      </c>
      <c r="E1209" s="62" t="s">
        <v>4580</v>
      </c>
    </row>
    <row r="1210" spans="1:5" ht="25.5">
      <c r="A1210" s="145" t="str">
        <f t="shared" si="19"/>
        <v>Does the policy specify that each blood culture should be obtained from a different venipuncture site?</v>
      </c>
      <c r="B1210" s="116" t="s">
        <v>1622</v>
      </c>
      <c r="C1210" s="603" t="s">
        <v>6831</v>
      </c>
      <c r="D1210" s="116" t="s">
        <v>2952</v>
      </c>
      <c r="E1210" s="62" t="s">
        <v>4581</v>
      </c>
    </row>
    <row r="1211" spans="1:5">
      <c r="A1211" s="145" t="str">
        <f t="shared" si="19"/>
        <v>Proper bottle labeling (patient name, ID, Date, Time, venipuncture site)</v>
      </c>
      <c r="B1211" s="116" t="s">
        <v>2252</v>
      </c>
      <c r="C1211" s="596" t="s">
        <v>6133</v>
      </c>
      <c r="D1211" s="116" t="s">
        <v>5361</v>
      </c>
      <c r="E1211" s="133" t="s">
        <v>4582</v>
      </c>
    </row>
    <row r="1212" spans="1:5">
      <c r="A1212" s="145" t="str">
        <f t="shared" si="19"/>
        <v>Transport bottles to the lab within 1 hour of collection</v>
      </c>
      <c r="B1212" s="116" t="s">
        <v>905</v>
      </c>
      <c r="C1212" s="596" t="s">
        <v>6832</v>
      </c>
      <c r="D1212" s="116" t="s">
        <v>5362</v>
      </c>
      <c r="E1212" s="62" t="s">
        <v>4583</v>
      </c>
    </row>
    <row r="1213" spans="1:5" ht="25.5">
      <c r="A1213" s="145" t="str">
        <f t="shared" si="19"/>
        <v>If transport will be delayed, store bottles for automated systems at room temperature; store bottles for manual systems at 37°C.</v>
      </c>
      <c r="B1213" s="116" t="s">
        <v>2939</v>
      </c>
      <c r="C1213" s="596" t="s">
        <v>6833</v>
      </c>
      <c r="D1213" s="116" t="s">
        <v>5363</v>
      </c>
      <c r="E1213" s="133" t="s">
        <v>4584</v>
      </c>
    </row>
    <row r="1214" spans="1:5">
      <c r="A1214" s="145" t="str">
        <f t="shared" si="19"/>
        <v>URINE SPECIMEN COLLECTION and TRANSPORT</v>
      </c>
      <c r="B1214" s="116" t="s">
        <v>925</v>
      </c>
      <c r="C1214" s="618" t="s">
        <v>6588</v>
      </c>
      <c r="D1214" s="116" t="s">
        <v>2534</v>
      </c>
      <c r="E1214" s="133" t="s">
        <v>3239</v>
      </c>
    </row>
    <row r="1215" spans="1:5" ht="25.5">
      <c r="A1215" s="145" t="str">
        <f t="shared" si="19"/>
        <v>Does the lab provide urine culture specimen collection instructions/SOPs to patient sample collection areas?</v>
      </c>
      <c r="B1215" s="116" t="s">
        <v>907</v>
      </c>
      <c r="C1215" s="596" t="s">
        <v>6834</v>
      </c>
      <c r="D1215" s="116" t="s">
        <v>2953</v>
      </c>
      <c r="E1215" s="133" t="s">
        <v>4585</v>
      </c>
    </row>
    <row r="1216" spans="1:5" ht="25.5">
      <c r="A1216" s="145" t="str">
        <f t="shared" si="19"/>
        <v>Does the lab (or other department) provide annual refresher training to clinical staff on urine culture specimen collection?</v>
      </c>
      <c r="B1216" s="116" t="s">
        <v>910</v>
      </c>
      <c r="C1216" s="596" t="s">
        <v>6835</v>
      </c>
      <c r="D1216" s="116" t="s">
        <v>2954</v>
      </c>
      <c r="E1216" s="133" t="s">
        <v>4586</v>
      </c>
    </row>
    <row r="1217" spans="1:5" ht="25.5">
      <c r="A1217" s="145" t="str">
        <f t="shared" si="19"/>
        <v>Review the urine culture specimen collection instructions. Does it address the following items?</v>
      </c>
      <c r="B1217" s="116" t="s">
        <v>908</v>
      </c>
      <c r="C1217" s="596" t="s">
        <v>6836</v>
      </c>
      <c r="D1217" s="116" t="s">
        <v>5364</v>
      </c>
      <c r="E1217" s="133" t="s">
        <v>4587</v>
      </c>
    </row>
    <row r="1218" spans="1:5">
      <c r="A1218" s="145" t="str">
        <f t="shared" si="19"/>
        <v>Antiseptic cleaning instructions for women, men and infants</v>
      </c>
      <c r="B1218" s="116" t="s">
        <v>911</v>
      </c>
      <c r="C1218" s="596" t="s">
        <v>6837</v>
      </c>
      <c r="D1218" s="116" t="s">
        <v>2955</v>
      </c>
      <c r="E1218" s="133" t="s">
        <v>3425</v>
      </c>
    </row>
    <row r="1219" spans="1:5">
      <c r="A1219" s="145" t="str">
        <f t="shared" si="19"/>
        <v>Mid-stream or "clean catch" instuctions</v>
      </c>
      <c r="B1219" s="116" t="s">
        <v>6839</v>
      </c>
      <c r="C1219" s="596" t="s">
        <v>6838</v>
      </c>
      <c r="D1219" s="116" t="s">
        <v>5365</v>
      </c>
      <c r="E1219" s="133" t="s">
        <v>3426</v>
      </c>
    </row>
    <row r="1220" spans="1:5">
      <c r="A1220" s="145" t="str">
        <f t="shared" ref="A1220:A1283" si="20">IF(langue=1,B1220,IF(langue=2,D1220,E1220))</f>
        <v>Sterile containers only</v>
      </c>
      <c r="B1220" s="116" t="s">
        <v>909</v>
      </c>
      <c r="C1220" s="596" t="s">
        <v>6840</v>
      </c>
      <c r="D1220" s="116" t="s">
        <v>2956</v>
      </c>
      <c r="E1220" s="133" t="s">
        <v>4588</v>
      </c>
    </row>
    <row r="1221" spans="1:5">
      <c r="A1221" s="145" t="str">
        <f t="shared" si="20"/>
        <v>Minimum volume (typically 3mL)</v>
      </c>
      <c r="B1221" s="116" t="s">
        <v>912</v>
      </c>
      <c r="C1221" s="596" t="s">
        <v>6841</v>
      </c>
      <c r="D1221" s="116" t="s">
        <v>2957</v>
      </c>
      <c r="E1221" s="133" t="s">
        <v>4589</v>
      </c>
    </row>
    <row r="1222" spans="1:5">
      <c r="A1222" s="145" t="str">
        <f t="shared" si="20"/>
        <v>Proper labeling instructions</v>
      </c>
      <c r="B1222" s="116" t="s">
        <v>913</v>
      </c>
      <c r="C1222" s="596" t="s">
        <v>6139</v>
      </c>
      <c r="D1222" s="116" t="s">
        <v>2958</v>
      </c>
      <c r="E1222" s="133" t="s">
        <v>4590</v>
      </c>
    </row>
    <row r="1223" spans="1:5">
      <c r="A1223" s="145" t="str">
        <f t="shared" si="20"/>
        <v>Transport to lab at room temperature within 2 hours of collection</v>
      </c>
      <c r="B1223" s="116" t="s">
        <v>2136</v>
      </c>
      <c r="C1223" s="596" t="s">
        <v>6842</v>
      </c>
      <c r="D1223" s="116" t="s">
        <v>2959</v>
      </c>
      <c r="E1223" s="62" t="s">
        <v>4591</v>
      </c>
    </row>
    <row r="1224" spans="1:5">
      <c r="A1224" s="145" t="str">
        <f t="shared" si="20"/>
        <v>If transport will be delayed, store refrigerated for up to 24 hours</v>
      </c>
      <c r="B1224" s="116" t="s">
        <v>2137</v>
      </c>
      <c r="C1224" s="596" t="s">
        <v>6843</v>
      </c>
      <c r="D1224" s="116" t="s">
        <v>5366</v>
      </c>
      <c r="E1224" s="62" t="s">
        <v>4592</v>
      </c>
    </row>
    <row r="1225" spans="1:5">
      <c r="A1225" s="145" t="str">
        <f t="shared" si="20"/>
        <v>STOOL SPECIMEN COLLECTION and TRANSPORT</v>
      </c>
      <c r="B1225" s="116" t="s">
        <v>926</v>
      </c>
      <c r="C1225" s="618" t="s">
        <v>6589</v>
      </c>
      <c r="D1225" s="116" t="s">
        <v>5367</v>
      </c>
      <c r="E1225" s="133" t="s">
        <v>4055</v>
      </c>
    </row>
    <row r="1226" spans="1:5" ht="25.5">
      <c r="A1226" s="145" t="str">
        <f t="shared" si="20"/>
        <v>Does the lab provide stool culture specimen collection instructions/SOPs to patient sample collection areas?</v>
      </c>
      <c r="B1226" s="116" t="s">
        <v>914</v>
      </c>
      <c r="C1226" s="596" t="s">
        <v>6844</v>
      </c>
      <c r="D1226" s="116" t="s">
        <v>2960</v>
      </c>
      <c r="E1226" s="133" t="s">
        <v>4593</v>
      </c>
    </row>
    <row r="1227" spans="1:5" ht="25.5">
      <c r="A1227" s="145" t="str">
        <f t="shared" si="20"/>
        <v>Does the lab (or other department) provide annual refresher training to clinical staff on stool culture specimen collection?</v>
      </c>
      <c r="B1227" s="116" t="s">
        <v>915</v>
      </c>
      <c r="C1227" s="596" t="s">
        <v>6845</v>
      </c>
      <c r="D1227" s="116" t="s">
        <v>2961</v>
      </c>
      <c r="E1227" s="133" t="s">
        <v>4594</v>
      </c>
    </row>
    <row r="1228" spans="1:5" ht="25.5">
      <c r="A1228" s="145" t="str">
        <f t="shared" si="20"/>
        <v>Review the stool culture specimen collection instructions. Does it address the following items?</v>
      </c>
      <c r="B1228" s="116" t="s">
        <v>916</v>
      </c>
      <c r="C1228" s="596" t="s">
        <v>6846</v>
      </c>
      <c r="D1228" s="116" t="s">
        <v>5368</v>
      </c>
      <c r="E1228" s="133" t="s">
        <v>4595</v>
      </c>
    </row>
    <row r="1229" spans="1:5">
      <c r="A1229" s="145" t="str">
        <f t="shared" si="20"/>
        <v>Collection technique</v>
      </c>
      <c r="B1229" s="116" t="s">
        <v>31</v>
      </c>
      <c r="C1229" s="596" t="s">
        <v>6847</v>
      </c>
      <c r="D1229" s="116" t="s">
        <v>2962</v>
      </c>
      <c r="E1229" s="133" t="s">
        <v>3427</v>
      </c>
    </row>
    <row r="1230" spans="1:5">
      <c r="A1230" s="145" t="str">
        <f t="shared" si="20"/>
        <v>Approved containers</v>
      </c>
      <c r="B1230" s="116" t="s">
        <v>32</v>
      </c>
      <c r="C1230" s="596" t="s">
        <v>6848</v>
      </c>
      <c r="D1230" s="116" t="s">
        <v>2963</v>
      </c>
      <c r="E1230" s="133" t="s">
        <v>4596</v>
      </c>
    </row>
    <row r="1231" spans="1:5">
      <c r="A1231" s="145" t="str">
        <f t="shared" si="20"/>
        <v>Min/Max volume</v>
      </c>
      <c r="B1231" s="116" t="s">
        <v>33</v>
      </c>
      <c r="C1231" s="596" t="s">
        <v>6849</v>
      </c>
      <c r="D1231" s="116" t="s">
        <v>2964</v>
      </c>
      <c r="E1231" s="133" t="s">
        <v>3428</v>
      </c>
    </row>
    <row r="1232" spans="1:5">
      <c r="A1232" s="145" t="str">
        <f t="shared" si="20"/>
        <v>Proper labeling</v>
      </c>
      <c r="B1232" s="116" t="s">
        <v>34</v>
      </c>
      <c r="C1232" s="596" t="s">
        <v>6145</v>
      </c>
      <c r="D1232" s="116" t="s">
        <v>2965</v>
      </c>
      <c r="E1232" s="133" t="s">
        <v>3429</v>
      </c>
    </row>
    <row r="1233" spans="1:5">
      <c r="A1233" s="145" t="str">
        <f t="shared" si="20"/>
        <v>Transport to the lab at room temperature within 2 hours</v>
      </c>
      <c r="B1233" s="116" t="s">
        <v>917</v>
      </c>
      <c r="C1233" s="596" t="s">
        <v>6146</v>
      </c>
      <c r="D1233" s="116" t="s">
        <v>2966</v>
      </c>
      <c r="E1233" s="133" t="s">
        <v>4597</v>
      </c>
    </row>
    <row r="1234" spans="1:5" ht="25.5">
      <c r="A1234" s="145" t="str">
        <f t="shared" si="20"/>
        <v>If transport will be delayed, place specimen in an approved transport medium (such as Cary-Blair) for up to 24 hours</v>
      </c>
      <c r="B1234" s="116" t="s">
        <v>918</v>
      </c>
      <c r="C1234" s="596" t="s">
        <v>6850</v>
      </c>
      <c r="D1234" s="116" t="s">
        <v>2967</v>
      </c>
      <c r="E1234" s="133" t="s">
        <v>4598</v>
      </c>
    </row>
    <row r="1235" spans="1:5" ht="25.5">
      <c r="A1235" s="145" t="str">
        <f t="shared" si="20"/>
        <v>If transport will be delayed, do not refrigerate stool since some pathogens, especially Shigella spp, will die at low temperatures</v>
      </c>
      <c r="B1235" s="116" t="s">
        <v>2940</v>
      </c>
      <c r="C1235" s="596" t="s">
        <v>6851</v>
      </c>
      <c r="D1235" s="116" t="s">
        <v>2968</v>
      </c>
      <c r="E1235" s="133" t="s">
        <v>4599</v>
      </c>
    </row>
    <row r="1236" spans="1:5">
      <c r="A1236" s="145" t="str">
        <f t="shared" si="20"/>
        <v>9- PROCESSING</v>
      </c>
      <c r="B1236" s="116" t="s">
        <v>951</v>
      </c>
      <c r="C1236" s="594" t="s">
        <v>6852</v>
      </c>
      <c r="D1236" s="116" t="s">
        <v>2535</v>
      </c>
      <c r="E1236" s="133" t="s">
        <v>3240</v>
      </c>
    </row>
    <row r="1237" spans="1:5" ht="25.5">
      <c r="A1237" s="145" t="str">
        <f t="shared" si="20"/>
        <v>Please note: all questions refer only to clinical patient specimens, NOT to research or environmental specimens</v>
      </c>
      <c r="B1237" s="116" t="s">
        <v>2140</v>
      </c>
      <c r="C1237" s="620" t="s">
        <v>6112</v>
      </c>
      <c r="D1237" s="116" t="s">
        <v>2941</v>
      </c>
      <c r="E1237" s="133" t="s">
        <v>4560</v>
      </c>
    </row>
    <row r="1238" spans="1:5">
      <c r="A1238" s="145" t="str">
        <f t="shared" si="20"/>
        <v>BLOOD CULTURE PROCESSING</v>
      </c>
      <c r="B1238" s="116" t="s">
        <v>772</v>
      </c>
      <c r="C1238" s="621" t="s">
        <v>6853</v>
      </c>
      <c r="D1238" s="116" t="s">
        <v>2536</v>
      </c>
      <c r="E1238" s="133" t="s">
        <v>4600</v>
      </c>
    </row>
    <row r="1239" spans="1:5">
      <c r="A1239" s="145" t="str">
        <f t="shared" si="20"/>
        <v>Does the laboratory have an SOP describing how to process blood for bacterial culture?</v>
      </c>
      <c r="B1239" s="116" t="s">
        <v>126</v>
      </c>
      <c r="C1239" s="600" t="s">
        <v>6854</v>
      </c>
      <c r="D1239" s="116" t="s">
        <v>5369</v>
      </c>
      <c r="E1239" s="133" t="s">
        <v>3430</v>
      </c>
    </row>
    <row r="1240" spans="1:5" ht="25.5">
      <c r="A1240" s="145" t="str">
        <f t="shared" si="20"/>
        <v>When a blood culture bottle shows signs of positivity, (turbidity, hemolysis, or gas production), does the lab perform a Gram stain of the bottle broth?</v>
      </c>
      <c r="B1240" s="116" t="s">
        <v>258</v>
      </c>
      <c r="C1240" s="600" t="s">
        <v>6855</v>
      </c>
      <c r="D1240" s="116" t="s">
        <v>5370</v>
      </c>
      <c r="E1240" s="133" t="s">
        <v>4601</v>
      </c>
    </row>
    <row r="1241" spans="1:5" ht="25.5">
      <c r="A1241" s="145" t="str">
        <f t="shared" si="20"/>
        <v>If the Gram stain from the bottle is positive, does the lab call the result to the physician immediately?</v>
      </c>
      <c r="B1241" s="116" t="s">
        <v>127</v>
      </c>
      <c r="C1241" s="600" t="s">
        <v>6856</v>
      </c>
      <c r="D1241" s="116" t="s">
        <v>5371</v>
      </c>
      <c r="E1241" s="133" t="s">
        <v>4602</v>
      </c>
    </row>
    <row r="1242" spans="1:5" ht="25.5">
      <c r="A1242" s="145" t="str">
        <f t="shared" si="20"/>
        <v xml:space="preserve">When a positive blood culture broth is subcultured, is a chocolate plate included to ensure recovery of fastidious organisms? </v>
      </c>
      <c r="B1242" s="593" t="s">
        <v>128</v>
      </c>
      <c r="C1242" s="600" t="s">
        <v>6857</v>
      </c>
      <c r="D1242" s="116" t="s">
        <v>5372</v>
      </c>
      <c r="E1242" s="62" t="s">
        <v>4603</v>
      </c>
    </row>
    <row r="1243" spans="1:5">
      <c r="A1243" s="145" t="str">
        <f t="shared" si="20"/>
        <v>Does the lab inoculate more than one patient sample on the same petri dish?</v>
      </c>
      <c r="B1243" s="116" t="s">
        <v>1626</v>
      </c>
      <c r="C1243" s="600" t="s">
        <v>6153</v>
      </c>
      <c r="D1243" s="116" t="s">
        <v>2972</v>
      </c>
      <c r="E1243" s="133" t="s">
        <v>4604</v>
      </c>
    </row>
    <row r="1244" spans="1:5" ht="25.5">
      <c r="A1244" s="145" t="str">
        <f t="shared" si="20"/>
        <v xml:space="preserve">Does the SOP for blood cultures appropriately define which organisms are commonly considered contaminants? </v>
      </c>
      <c r="B1244" s="116" t="s">
        <v>354</v>
      </c>
      <c r="C1244" s="600" t="s">
        <v>6858</v>
      </c>
      <c r="D1244" s="116" t="s">
        <v>5373</v>
      </c>
      <c r="E1244" s="133" t="s">
        <v>4605</v>
      </c>
    </row>
    <row r="1245" spans="1:5" ht="25.5">
      <c r="A1245" s="145" t="str">
        <f t="shared" si="20"/>
        <v>E.g.,  Corynebacterium spp., Propionibacterium spp., Micrococcus spp., viridans Strep spp., Bacillus spp., and coagulase-negative Staph spp. isolated from only one culture</v>
      </c>
      <c r="B1245" s="116" t="s">
        <v>355</v>
      </c>
      <c r="C1245" s="614" t="s">
        <v>6859</v>
      </c>
      <c r="D1245" s="116" t="s">
        <v>5374</v>
      </c>
      <c r="E1245" s="133" t="s">
        <v>4606</v>
      </c>
    </row>
    <row r="1246" spans="1:5">
      <c r="A1246" s="145" t="str">
        <f t="shared" si="20"/>
        <v>Does the lab perform AST on organisms that are possible contaminants?</v>
      </c>
      <c r="B1246" s="116" t="s">
        <v>129</v>
      </c>
      <c r="C1246" s="600" t="s">
        <v>6860</v>
      </c>
      <c r="D1246" s="116" t="s">
        <v>5375</v>
      </c>
      <c r="E1246" s="133" t="s">
        <v>4607</v>
      </c>
    </row>
    <row r="1247" spans="1:5">
      <c r="A1247" s="145" t="str">
        <f t="shared" si="20"/>
        <v>Which blood culture incubation systems does the lab use?</v>
      </c>
      <c r="B1247" s="116" t="s">
        <v>767</v>
      </c>
      <c r="C1247" s="600" t="s">
        <v>6154</v>
      </c>
      <c r="D1247" s="116" t="s">
        <v>2973</v>
      </c>
      <c r="E1247" s="133" t="s">
        <v>3431</v>
      </c>
    </row>
    <row r="1248" spans="1:5" ht="25.5">
      <c r="A1248" s="145" t="str">
        <f t="shared" si="20"/>
        <v>1: Automated only; 2: Manual System only; 3: Both automated and manual systems</v>
      </c>
      <c r="B1248" s="116" t="s">
        <v>768</v>
      </c>
      <c r="C1248" s="614" t="s">
        <v>6861</v>
      </c>
      <c r="D1248" s="116" t="s">
        <v>2974</v>
      </c>
      <c r="E1248" s="133" t="s">
        <v>4608</v>
      </c>
    </row>
    <row r="1249" spans="1:5">
      <c r="A1249" s="145" t="str">
        <f t="shared" si="20"/>
        <v>MANUAL BLOOD CULTURE SYSTEMS</v>
      </c>
      <c r="B1249" s="116" t="s">
        <v>771</v>
      </c>
      <c r="C1249" s="621" t="s">
        <v>6862</v>
      </c>
      <c r="D1249" s="116" t="s">
        <v>2537</v>
      </c>
      <c r="E1249" s="133" t="s">
        <v>4057</v>
      </c>
    </row>
    <row r="1250" spans="1:5" ht="25.5">
      <c r="A1250" s="145" t="str">
        <f t="shared" si="20"/>
        <v>Review the SOP for manual incubation of blood culture bottles. Does it include each of the following instructions? (If only automated systems are used, answer NA)</v>
      </c>
      <c r="B1250" s="116" t="s">
        <v>2969</v>
      </c>
      <c r="C1250" s="600" t="s">
        <v>6863</v>
      </c>
      <c r="D1250" s="116" t="s">
        <v>5376</v>
      </c>
      <c r="E1250" s="133" t="s">
        <v>4609</v>
      </c>
    </row>
    <row r="1251" spans="1:5" ht="25.5">
      <c r="A1251" s="145" t="str">
        <f t="shared" si="20"/>
        <v>On each day of incubation, visually examine all bottles for signs of positivity (turbidity, hemolysis, gas production)</v>
      </c>
      <c r="B1251" s="116" t="s">
        <v>755</v>
      </c>
      <c r="C1251" s="599" t="s">
        <v>6864</v>
      </c>
      <c r="D1251" s="116" t="s">
        <v>2975</v>
      </c>
      <c r="E1251" s="133" t="s">
        <v>4610</v>
      </c>
    </row>
    <row r="1252" spans="1:5">
      <c r="A1252" s="145" t="str">
        <f t="shared" si="20"/>
        <v xml:space="preserve">After 24 hours of incubation, subculture all bottles that appear negative  </v>
      </c>
      <c r="B1252" s="116" t="s">
        <v>259</v>
      </c>
      <c r="C1252" s="599" t="s">
        <v>6865</v>
      </c>
      <c r="D1252" s="116" t="s">
        <v>5377</v>
      </c>
      <c r="E1252" s="133" t="s">
        <v>4611</v>
      </c>
    </row>
    <row r="1253" spans="1:5" ht="25.5">
      <c r="A1253" s="145" t="str">
        <f t="shared" si="20"/>
        <v>After 48 hours of incubation, subculture all bottles that appear negative again (if the first subculture was negative)</v>
      </c>
      <c r="B1253" s="116" t="s">
        <v>260</v>
      </c>
      <c r="C1253" s="599" t="s">
        <v>6866</v>
      </c>
      <c r="D1253" s="116" t="s">
        <v>5378</v>
      </c>
      <c r="E1253" s="133" t="s">
        <v>4612</v>
      </c>
    </row>
    <row r="1254" spans="1:5" ht="25.5">
      <c r="A1254" s="145" t="str">
        <f t="shared" si="20"/>
        <v>Subculture bottles that appear negative to a chocolate agar plate (incubated in 5% CO2) to ensure recovery of fastidious organisms</v>
      </c>
      <c r="B1254" s="116" t="s">
        <v>769</v>
      </c>
      <c r="C1254" s="599" t="s">
        <v>6867</v>
      </c>
      <c r="D1254" s="116" t="s">
        <v>5379</v>
      </c>
      <c r="E1254" s="62" t="s">
        <v>4613</v>
      </c>
    </row>
    <row r="1255" spans="1:5">
      <c r="A1255" s="145" t="str">
        <f t="shared" si="20"/>
        <v>Incubate all bottles between 5 and 7 days before issuing a final negative report</v>
      </c>
      <c r="B1255" s="116" t="s">
        <v>770</v>
      </c>
      <c r="C1255" s="599" t="s">
        <v>6868</v>
      </c>
      <c r="D1255" s="116" t="s">
        <v>5380</v>
      </c>
      <c r="E1255" s="133" t="s">
        <v>4614</v>
      </c>
    </row>
    <row r="1256" spans="1:5" ht="26.25" thickBot="1">
      <c r="A1256" s="145" t="str">
        <f t="shared" si="20"/>
        <v>On the final day of incubation, perform a terminal subculture before the final negative report is issued</v>
      </c>
      <c r="B1256" s="116" t="s">
        <v>261</v>
      </c>
      <c r="C1256" s="599" t="s">
        <v>6869</v>
      </c>
      <c r="D1256" s="116" t="s">
        <v>5381</v>
      </c>
      <c r="E1256" s="133" t="s">
        <v>4615</v>
      </c>
    </row>
    <row r="1257" spans="1:5" ht="13.5" thickBot="1">
      <c r="A1257" s="145" t="str">
        <f t="shared" si="20"/>
        <v>URINE CULTURE</v>
      </c>
      <c r="B1257" s="116" t="s">
        <v>50</v>
      </c>
      <c r="C1257" s="622" t="s">
        <v>6870</v>
      </c>
      <c r="D1257" s="116" t="s">
        <v>2538</v>
      </c>
      <c r="E1257" s="133" t="s">
        <v>4058</v>
      </c>
    </row>
    <row r="1258" spans="1:5" ht="25.5">
      <c r="A1258" s="145" t="str">
        <f t="shared" si="20"/>
        <v>If the lab does not offer urine culture as a service, answer NA until Stool Culture Section</v>
      </c>
      <c r="B1258" s="116" t="s">
        <v>2128</v>
      </c>
      <c r="C1258" s="614" t="s">
        <v>6871</v>
      </c>
      <c r="D1258" s="116" t="s">
        <v>2976</v>
      </c>
      <c r="E1258" s="133" t="s">
        <v>4616</v>
      </c>
    </row>
    <row r="1259" spans="1:5" ht="25.5">
      <c r="A1259" s="145" t="str">
        <f t="shared" si="20"/>
        <v>Does the laboratory have an SOP for how to process urine for bacterial culture? (request to see)</v>
      </c>
      <c r="B1259" s="116" t="s">
        <v>51</v>
      </c>
      <c r="C1259" s="600" t="s">
        <v>6872</v>
      </c>
      <c r="D1259" s="116" t="s">
        <v>5382</v>
      </c>
      <c r="E1259" s="133" t="s">
        <v>4617</v>
      </c>
    </row>
    <row r="1260" spans="1:5">
      <c r="A1260" s="145" t="str">
        <f t="shared" si="20"/>
        <v>According to the SOP, which media are used for primary culture of urine?</v>
      </c>
      <c r="B1260" s="116" t="s">
        <v>331</v>
      </c>
      <c r="C1260" s="599" t="s">
        <v>6873</v>
      </c>
      <c r="D1260" s="116" t="s">
        <v>5383</v>
      </c>
      <c r="E1260" s="133" t="s">
        <v>4618</v>
      </c>
    </row>
    <row r="1261" spans="1:5">
      <c r="A1261" s="145" t="str">
        <f t="shared" si="20"/>
        <v>1. Both blood agar and a selective gram negative agar (e.g. MacConkey, EMB, CLED)</v>
      </c>
      <c r="B1261" s="116" t="s">
        <v>277</v>
      </c>
      <c r="C1261" s="614" t="s">
        <v>6874</v>
      </c>
      <c r="D1261" s="116" t="s">
        <v>2977</v>
      </c>
      <c r="E1261" s="133" t="s">
        <v>4619</v>
      </c>
    </row>
    <row r="1262" spans="1:5">
      <c r="A1262" s="145" t="str">
        <f t="shared" si="20"/>
        <v>2. Chromogenic agar designed for urine specimens</v>
      </c>
      <c r="B1262" s="116" t="s">
        <v>275</v>
      </c>
      <c r="C1262" s="614" t="s">
        <v>6875</v>
      </c>
      <c r="D1262" s="116" t="s">
        <v>5384</v>
      </c>
      <c r="E1262" s="133" t="s">
        <v>3432</v>
      </c>
    </row>
    <row r="1263" spans="1:5">
      <c r="A1263" s="145" t="str">
        <f t="shared" si="20"/>
        <v>3. Blood agar only</v>
      </c>
      <c r="B1263" s="116" t="s">
        <v>1671</v>
      </c>
      <c r="C1263" s="614" t="s">
        <v>6876</v>
      </c>
      <c r="D1263" s="116" t="s">
        <v>5385</v>
      </c>
      <c r="E1263" s="133" t="s">
        <v>3433</v>
      </c>
    </row>
    <row r="1264" spans="1:5">
      <c r="A1264" s="145" t="str">
        <f t="shared" si="20"/>
        <v>4. Other, describe</v>
      </c>
      <c r="B1264" s="116" t="s">
        <v>278</v>
      </c>
      <c r="C1264" s="614" t="s">
        <v>6164</v>
      </c>
      <c r="D1264" s="116" t="s">
        <v>2978</v>
      </c>
      <c r="E1264" s="133" t="s">
        <v>3434</v>
      </c>
    </row>
    <row r="1265" spans="1:5" ht="38.25">
      <c r="A1265" s="145" t="str">
        <f t="shared" si="20"/>
        <v>Standard: CAP MIC.22210; SANAS TR 34-04:3.2.1.2 Media and procedures must be used to ensure isolation and identification of common uropathogens such as Enterobacteriaceae, Enterococcus sp., and Staphylococcus sp.</v>
      </c>
      <c r="B1265" s="116" t="s">
        <v>756</v>
      </c>
      <c r="C1265" s="614" t="s">
        <v>6877</v>
      </c>
      <c r="D1265" s="116" t="s">
        <v>2979</v>
      </c>
      <c r="E1265" s="133" t="s">
        <v>4620</v>
      </c>
    </row>
    <row r="1266" spans="1:5">
      <c r="A1266" s="145" t="str">
        <f t="shared" si="20"/>
        <v xml:space="preserve">Are quantitative cultures (colony counts) performed? </v>
      </c>
      <c r="B1266" s="116" t="s">
        <v>53</v>
      </c>
      <c r="C1266" s="600" t="s">
        <v>6166</v>
      </c>
      <c r="D1266" s="116" t="s">
        <v>5386</v>
      </c>
      <c r="E1266" s="133" t="s">
        <v>3435</v>
      </c>
    </row>
    <row r="1267" spans="1:5" ht="38.25">
      <c r="A1267" s="145" t="str">
        <f t="shared" si="20"/>
        <v>Standard: CAP MIC.22200; SANAS TR 34-04: 3.2.1.2 The minimal standards for evaluation of urine cultures should include an estimate of number of organisms, i.e. quantitative culture expressed as CFU/L. (CFU/mL?)</v>
      </c>
      <c r="B1267" s="116" t="s">
        <v>6879</v>
      </c>
      <c r="C1267" s="614" t="s">
        <v>6878</v>
      </c>
      <c r="D1267" s="116" t="s">
        <v>2980</v>
      </c>
      <c r="E1267" s="133" t="s">
        <v>4621</v>
      </c>
    </row>
    <row r="1268" spans="1:5">
      <c r="A1268" s="145" t="str">
        <f t="shared" si="20"/>
        <v>Are urines plated using a calibrated loop?</v>
      </c>
      <c r="B1268" s="116" t="s">
        <v>130</v>
      </c>
      <c r="C1268" s="599" t="s">
        <v>6880</v>
      </c>
      <c r="D1268" s="116" t="s">
        <v>5387</v>
      </c>
      <c r="E1268" s="133" t="s">
        <v>4622</v>
      </c>
    </row>
    <row r="1269" spans="1:5">
      <c r="A1269" s="145" t="str">
        <f t="shared" si="20"/>
        <v>1: Yes, 1µL  – 2: Yes, 10uL - 3: No, calibrated loops are not used to plate urines</v>
      </c>
      <c r="B1269" s="116" t="s">
        <v>131</v>
      </c>
      <c r="C1269" s="614" t="s">
        <v>6881</v>
      </c>
      <c r="D1269" s="116" t="s">
        <v>5388</v>
      </c>
      <c r="E1269" s="133" t="s">
        <v>4623</v>
      </c>
    </row>
    <row r="1270" spans="1:5">
      <c r="A1270" s="145" t="str">
        <f t="shared" si="20"/>
        <v>Does the lab inoculate more than one patient sample on the same petri dish?</v>
      </c>
      <c r="B1270" s="116" t="s">
        <v>1626</v>
      </c>
      <c r="C1270" s="600" t="s">
        <v>6153</v>
      </c>
      <c r="D1270" s="116" t="s">
        <v>2972</v>
      </c>
      <c r="E1270" s="133" t="s">
        <v>4624</v>
      </c>
    </row>
    <row r="1271" spans="1:5" ht="38.25">
      <c r="A1271" s="145" t="str">
        <f t="shared" si="20"/>
        <v xml:space="preserve">Does the urine culture SOP provide guidance to the technologist in determining which organisms to “work up” (ID and AST) based on relative quantities, pathogenicity, and method of specimen collection? </v>
      </c>
      <c r="B1271" s="116" t="s">
        <v>757</v>
      </c>
      <c r="C1271" s="600" t="s">
        <v>6882</v>
      </c>
      <c r="D1271" s="116" t="s">
        <v>5389</v>
      </c>
      <c r="E1271" s="133" t="s">
        <v>4625</v>
      </c>
    </row>
    <row r="1272" spans="1:5" ht="38.25">
      <c r="A1272" s="145" t="str">
        <f t="shared" si="20"/>
        <v xml:space="preserve">Have technologists been adequately trained to recognize a poorly collected urine specimen (predominance of fecal or skin flora) based on the relative quantities, types, and mix of organisms present? </v>
      </c>
      <c r="B1272" s="116" t="s">
        <v>2411</v>
      </c>
      <c r="C1272" s="596" t="s">
        <v>6883</v>
      </c>
      <c r="D1272" s="116" t="s">
        <v>5390</v>
      </c>
      <c r="E1272" s="133" t="s">
        <v>4626</v>
      </c>
    </row>
    <row r="1273" spans="1:5">
      <c r="A1273" s="145" t="str">
        <f t="shared" si="20"/>
        <v>1: Yes - 2: Some, but would like additional training - 3: No</v>
      </c>
      <c r="B1273" s="116" t="s">
        <v>301</v>
      </c>
      <c r="C1273" s="614" t="s">
        <v>6002</v>
      </c>
      <c r="D1273" s="116" t="s">
        <v>2831</v>
      </c>
      <c r="E1273" s="133" t="s">
        <v>4426</v>
      </c>
    </row>
    <row r="1274" spans="1:5">
      <c r="A1274" s="145" t="str">
        <f t="shared" si="20"/>
        <v>STOOL CULTURES for Salmonella and Shigella</v>
      </c>
      <c r="B1274" s="116" t="s">
        <v>2970</v>
      </c>
      <c r="C1274" s="623" t="s">
        <v>6593</v>
      </c>
      <c r="D1274" s="116" t="s">
        <v>5391</v>
      </c>
      <c r="E1274" s="133" t="s">
        <v>4059</v>
      </c>
    </row>
    <row r="1275" spans="1:5" ht="25.5">
      <c r="A1275" s="145" t="str">
        <f t="shared" si="20"/>
        <v>If the lab does not offer stool culture as a service, answer NA to remaining questions</v>
      </c>
      <c r="B1275" s="116" t="s">
        <v>2129</v>
      </c>
      <c r="C1275" s="614" t="s">
        <v>6169</v>
      </c>
      <c r="D1275" s="116" t="s">
        <v>2981</v>
      </c>
      <c r="E1275" s="133" t="s">
        <v>4627</v>
      </c>
    </row>
    <row r="1276" spans="1:5" ht="25.5">
      <c r="A1276" s="145" t="str">
        <f t="shared" si="20"/>
        <v>Does the laboratory have an SOP for how to process (plate) stool for bacterial culture? (request to see)</v>
      </c>
      <c r="B1276" s="116" t="s">
        <v>1672</v>
      </c>
      <c r="C1276" s="600" t="s">
        <v>6884</v>
      </c>
      <c r="D1276" s="116" t="s">
        <v>5392</v>
      </c>
      <c r="E1276" s="133" t="s">
        <v>4628</v>
      </c>
    </row>
    <row r="1277" spans="1:5" ht="25.5">
      <c r="A1277" s="145" t="str">
        <f t="shared" si="20"/>
        <v>Does the SOP describe how to identify potential pathogens on all primary media?</v>
      </c>
      <c r="B1277" s="116" t="s">
        <v>356</v>
      </c>
      <c r="C1277" s="600" t="s">
        <v>6885</v>
      </c>
      <c r="D1277" s="116" t="s">
        <v>5393</v>
      </c>
      <c r="E1277" s="133" t="s">
        <v>4629</v>
      </c>
    </row>
    <row r="1278" spans="1:5" ht="38.25">
      <c r="A1278" s="145" t="str">
        <f t="shared" si="20"/>
        <v>The SOP should describe the colony appearance of potential pathogens on MAC other selective &amp; differential media used, and should define how to proceed when a potential pathogen is encountered</v>
      </c>
      <c r="B1278" s="116" t="s">
        <v>1625</v>
      </c>
      <c r="C1278" s="614" t="s">
        <v>6886</v>
      </c>
      <c r="D1278" s="116" t="s">
        <v>5394</v>
      </c>
      <c r="E1278" s="133" t="s">
        <v>4630</v>
      </c>
    </row>
    <row r="1279" spans="1:5">
      <c r="A1279" s="145" t="str">
        <f t="shared" si="20"/>
        <v>Which media are used for primary culture of stool?</v>
      </c>
      <c r="B1279" s="116" t="s">
        <v>54</v>
      </c>
      <c r="C1279" s="600" t="s">
        <v>6887</v>
      </c>
      <c r="D1279" s="116" t="s">
        <v>5395</v>
      </c>
      <c r="E1279" s="133" t="s">
        <v>4631</v>
      </c>
    </row>
    <row r="1280" spans="1:5">
      <c r="A1280" s="145" t="str">
        <f t="shared" si="20"/>
        <v>Blood agar</v>
      </c>
      <c r="B1280" s="116" t="s">
        <v>52</v>
      </c>
      <c r="C1280" s="599" t="s">
        <v>6172</v>
      </c>
      <c r="D1280" s="116" t="s">
        <v>2982</v>
      </c>
      <c r="E1280" s="133" t="s">
        <v>3436</v>
      </c>
    </row>
    <row r="1281" spans="1:5">
      <c r="A1281" s="145" t="str">
        <f t="shared" si="20"/>
        <v>MacConkey or Eosin Methylene Blue agar</v>
      </c>
      <c r="B1281" s="116" t="s">
        <v>55</v>
      </c>
      <c r="C1281" s="599" t="s">
        <v>6173</v>
      </c>
      <c r="D1281" s="116" t="s">
        <v>2983</v>
      </c>
      <c r="E1281" s="133" t="s">
        <v>4632</v>
      </c>
    </row>
    <row r="1282" spans="1:5" ht="38.25">
      <c r="A1282" s="145" t="str">
        <f t="shared" si="20"/>
        <v>Selective and differential screening agar for Salmonella and Shigella (e.g., Salmonella/Shigella agar, Hektoen Enteric agar, Xylose Lysine Deoxycholate agar, or Deoxycholate Citrate Agar)</v>
      </c>
      <c r="B1282" s="116" t="s">
        <v>56</v>
      </c>
      <c r="C1282" s="599" t="s">
        <v>6888</v>
      </c>
      <c r="D1282" s="116" t="s">
        <v>5396</v>
      </c>
      <c r="E1282" s="133" t="s">
        <v>4633</v>
      </c>
    </row>
    <row r="1283" spans="1:5">
      <c r="A1283" s="145" t="str">
        <f t="shared" si="20"/>
        <v>Selective enrichment broth (e.g., Selenite, GN, etc.)</v>
      </c>
      <c r="B1283" s="116" t="s">
        <v>758</v>
      </c>
      <c r="C1283" s="599" t="s">
        <v>6174</v>
      </c>
      <c r="D1283" s="116" t="s">
        <v>2984</v>
      </c>
      <c r="E1283" s="133" t="s">
        <v>4634</v>
      </c>
    </row>
    <row r="1284" spans="1:5">
      <c r="A1284" s="145" t="str">
        <f t="shared" ref="A1284:A1347" si="21">IF(langue=1,B1284,IF(langue=2,D1284,E1284))</f>
        <v>Other (describe in comments , not scored)</v>
      </c>
      <c r="B1284" s="116" t="s">
        <v>759</v>
      </c>
      <c r="C1284" s="599" t="s">
        <v>6175</v>
      </c>
      <c r="D1284" s="116" t="s">
        <v>2985</v>
      </c>
      <c r="E1284" s="133" t="s">
        <v>4635</v>
      </c>
    </row>
    <row r="1285" spans="1:5">
      <c r="A1285" s="145" t="str">
        <f t="shared" si="21"/>
        <v>Does the lab inoculate more than one patient sample on the same petri dish?</v>
      </c>
      <c r="B1285" s="116" t="s">
        <v>1626</v>
      </c>
      <c r="C1285" s="600" t="s">
        <v>6153</v>
      </c>
      <c r="D1285" s="116" t="s">
        <v>2972</v>
      </c>
      <c r="E1285" s="133" t="s">
        <v>4624</v>
      </c>
    </row>
    <row r="1286" spans="1:5">
      <c r="A1286" s="145" t="str">
        <f t="shared" si="21"/>
        <v xml:space="preserve">Are the following pathogens routinely targeted in every stool culture submitted? </v>
      </c>
      <c r="B1286" s="116" t="s">
        <v>132</v>
      </c>
      <c r="C1286" s="600" t="s">
        <v>6889</v>
      </c>
      <c r="D1286" s="116" t="s">
        <v>2986</v>
      </c>
      <c r="E1286" s="133" t="s">
        <v>4636</v>
      </c>
    </row>
    <row r="1287" spans="1:5">
      <c r="A1287" s="145" t="str">
        <f t="shared" si="21"/>
        <v>Salmonella spp.</v>
      </c>
      <c r="B1287" s="116" t="s">
        <v>57</v>
      </c>
      <c r="C1287" s="599" t="s">
        <v>57</v>
      </c>
      <c r="D1287" s="116" t="s">
        <v>57</v>
      </c>
      <c r="E1287" s="133" t="s">
        <v>57</v>
      </c>
    </row>
    <row r="1288" spans="1:5">
      <c r="A1288" s="145" t="str">
        <f t="shared" si="21"/>
        <v>Shigella spp.</v>
      </c>
      <c r="B1288" s="116" t="s">
        <v>2971</v>
      </c>
      <c r="C1288" s="599" t="s">
        <v>2971</v>
      </c>
      <c r="D1288" s="116" t="s">
        <v>2971</v>
      </c>
      <c r="E1288" s="133" t="s">
        <v>2971</v>
      </c>
    </row>
    <row r="1289" spans="1:5">
      <c r="A1289" s="145" t="str">
        <f t="shared" si="21"/>
        <v>Other (describe in comments, not scored)</v>
      </c>
      <c r="B1289" s="116" t="s">
        <v>760</v>
      </c>
      <c r="C1289" s="599" t="s">
        <v>6175</v>
      </c>
      <c r="D1289" s="116" t="s">
        <v>2985</v>
      </c>
      <c r="E1289" s="133" t="s">
        <v>4635</v>
      </c>
    </row>
    <row r="1290" spans="1:5">
      <c r="A1290" s="145" t="str">
        <f t="shared" si="21"/>
        <v>10- IDENTIFICATION METHODS &amp; STANDARD OPERATING PROCEDURES</v>
      </c>
      <c r="B1290" s="116" t="s">
        <v>2149</v>
      </c>
      <c r="C1290" s="618" t="s">
        <v>6890</v>
      </c>
      <c r="D1290" s="116" t="s">
        <v>5397</v>
      </c>
      <c r="E1290" s="133" t="s">
        <v>4637</v>
      </c>
    </row>
    <row r="1291" spans="1:5" ht="25.5">
      <c r="A1291" s="145" t="str">
        <f t="shared" si="21"/>
        <v>Please note: all questions refer only to clinical patient isolates, NOT to research or environmental isolates</v>
      </c>
      <c r="B1291" s="116" t="s">
        <v>2180</v>
      </c>
      <c r="C1291" s="619" t="s">
        <v>6176</v>
      </c>
      <c r="D1291" s="116" t="s">
        <v>2989</v>
      </c>
      <c r="E1291" s="133" t="s">
        <v>4638</v>
      </c>
    </row>
    <row r="1292" spans="1:5">
      <c r="A1292" s="145" t="str">
        <f t="shared" si="21"/>
        <v>CONVENTIONAL ID METHODS - SOP SCORE SUMMARY</v>
      </c>
      <c r="B1292" s="116" t="s">
        <v>2150</v>
      </c>
      <c r="C1292" s="624" t="s">
        <v>6891</v>
      </c>
      <c r="D1292" s="116" t="s">
        <v>5398</v>
      </c>
      <c r="E1292" s="62" t="s">
        <v>4639</v>
      </c>
    </row>
    <row r="1293" spans="1:5" ht="25.5">
      <c r="A1293" s="145" t="str">
        <f t="shared" si="21"/>
        <v>Answer the questions below for each manual method/biochemical in use at the lab.</v>
      </c>
      <c r="B1293" s="116" t="s">
        <v>2156</v>
      </c>
      <c r="C1293" s="601" t="s">
        <v>6892</v>
      </c>
      <c r="D1293" s="116" t="s">
        <v>2990</v>
      </c>
      <c r="E1293" s="133" t="s">
        <v>4640</v>
      </c>
    </row>
    <row r="1294" spans="1:5" ht="51">
      <c r="A1294" s="145" t="str">
        <f>IF(langue=1,B1294,IF(langue=2,D1294,E1294))</f>
        <v>*"Fully implemented" means that the SOP has been approved and signed by a lab supervisor or designee, and that laboratory staff have been trained on the contents and utilize the SOP. An SOP that is complete but has not been approved or is not in routine use is not considered fully implemented.</v>
      </c>
      <c r="B1294" s="116" t="s">
        <v>2146</v>
      </c>
      <c r="C1294" s="601" t="s">
        <v>6897</v>
      </c>
      <c r="D1294" s="116" t="s">
        <v>5399</v>
      </c>
      <c r="E1294" s="62" t="s">
        <v>4641</v>
      </c>
    </row>
    <row r="1295" spans="1:5" ht="51">
      <c r="A1295" s="145" t="str">
        <f>IF(langue=1,B1295,IF(langue=2,D1295,E1295))</f>
        <v xml:space="preserve">**"Readily available" means that technologists can easily access the SOP at or near the bench, either in electronic or paper form, and that the information sought is easily located within the SOP, not buried in a larger document, and is written in a language that those using the SOP can read fluently.  </v>
      </c>
      <c r="B1295" s="116" t="s">
        <v>2147</v>
      </c>
      <c r="C1295" s="601" t="s">
        <v>6893</v>
      </c>
      <c r="D1295" s="116" t="s">
        <v>5400</v>
      </c>
      <c r="E1295" s="62" t="s">
        <v>4642</v>
      </c>
    </row>
    <row r="1296" spans="1:5">
      <c r="A1296" s="145" t="str">
        <f t="shared" si="21"/>
        <v>STAPHYLOCOCCUS AUREUS, KEY ID METHODS</v>
      </c>
      <c r="B1296" s="116" t="s">
        <v>666</v>
      </c>
      <c r="C1296" s="624" t="s">
        <v>6894</v>
      </c>
      <c r="D1296" s="116" t="s">
        <v>2539</v>
      </c>
      <c r="E1296" s="133" t="s">
        <v>4643</v>
      </c>
    </row>
    <row r="1297" spans="1:5">
      <c r="A1297" s="145" t="str">
        <f t="shared" si="21"/>
        <v>Catalase (H2O2)</v>
      </c>
      <c r="B1297" s="116" t="s">
        <v>2466</v>
      </c>
      <c r="C1297" s="618" t="s">
        <v>2466</v>
      </c>
      <c r="D1297" s="116" t="s">
        <v>2466</v>
      </c>
      <c r="E1297" s="133" t="s">
        <v>3252</v>
      </c>
    </row>
    <row r="1298" spans="1:5" ht="25.5">
      <c r="A1298" s="145" t="str">
        <f t="shared" si="21"/>
        <v>Is this reagent in use in your lab? (If No, select N/A for the remaining questions about this reagent)</v>
      </c>
      <c r="B1298" s="116" t="s">
        <v>279</v>
      </c>
      <c r="C1298" s="596" t="s">
        <v>6895</v>
      </c>
      <c r="D1298" s="116" t="s">
        <v>2991</v>
      </c>
      <c r="E1298" s="133" t="s">
        <v>4644</v>
      </c>
    </row>
    <row r="1299" spans="1:5" ht="38.25">
      <c r="A1299" s="145" t="str">
        <f t="shared" si="21"/>
        <v>Has an up-to-date SOP been fully implemented?* (If the reagent is in use but there is no SOP, answer "no" to all remaining questions about this reagent)</v>
      </c>
      <c r="B1299" s="116" t="s">
        <v>280</v>
      </c>
      <c r="C1299" s="596" t="s">
        <v>6896</v>
      </c>
      <c r="D1299" s="116" t="s">
        <v>5401</v>
      </c>
      <c r="E1299" s="133" t="s">
        <v>4645</v>
      </c>
    </row>
    <row r="1300" spans="1:5">
      <c r="A1300" s="145" t="str">
        <f t="shared" si="21"/>
        <v>Is the SOP readily available** to bench staff?</v>
      </c>
      <c r="B1300" s="116" t="s">
        <v>61</v>
      </c>
      <c r="C1300" s="596" t="s">
        <v>6900</v>
      </c>
      <c r="D1300" s="116" t="s">
        <v>5402</v>
      </c>
      <c r="E1300" s="62" t="s">
        <v>4646</v>
      </c>
    </row>
    <row r="1301" spans="1:5" ht="25.5">
      <c r="A1301" s="145" t="str">
        <f t="shared" si="21"/>
        <v>Does the SOP define QC organisms, QC frequency, and expected QC results?</v>
      </c>
      <c r="B1301" s="116" t="s">
        <v>62</v>
      </c>
      <c r="C1301" s="596" t="s">
        <v>6898</v>
      </c>
      <c r="D1301" s="116" t="s">
        <v>5403</v>
      </c>
      <c r="E1301" s="133" t="s">
        <v>4647</v>
      </c>
    </row>
    <row r="1302" spans="1:5" ht="25.5">
      <c r="A1302" s="145" t="str">
        <f t="shared" si="21"/>
        <v>Does the SOP provide stepwise instructions for how to perform the test correctly?</v>
      </c>
      <c r="B1302" s="116" t="s">
        <v>262</v>
      </c>
      <c r="C1302" s="596" t="s">
        <v>6184</v>
      </c>
      <c r="D1302" s="116" t="s">
        <v>5404</v>
      </c>
      <c r="E1302" s="133" t="s">
        <v>4648</v>
      </c>
    </row>
    <row r="1303" spans="1:5" ht="25.5">
      <c r="A1303" s="145" t="str">
        <f t="shared" si="21"/>
        <v>Does the SOP provide stepwise instructions for interpreting the test result correctly?</v>
      </c>
      <c r="B1303" s="116" t="s">
        <v>263</v>
      </c>
      <c r="C1303" s="596" t="s">
        <v>6185</v>
      </c>
      <c r="D1303" s="116" t="s">
        <v>5405</v>
      </c>
      <c r="E1303" s="133" t="s">
        <v>4649</v>
      </c>
    </row>
    <row r="1304" spans="1:5" ht="39.6" customHeight="1">
      <c r="A1304" s="145" t="str">
        <f t="shared" si="21"/>
        <v>Is catalase testing performed prior to coagulase testing on suspected Staph isolates?</v>
      </c>
      <c r="B1304" s="116" t="s">
        <v>2987</v>
      </c>
      <c r="C1304" s="596" t="s">
        <v>6899</v>
      </c>
      <c r="D1304" s="116" t="s">
        <v>2992</v>
      </c>
      <c r="E1304" s="133" t="s">
        <v>4650</v>
      </c>
    </row>
    <row r="1305" spans="1:5" ht="13.7" customHeight="1">
      <c r="A1305" s="145" t="str">
        <f t="shared" si="21"/>
        <v>1: Always - 2:  Sometimes - 3: Never</v>
      </c>
      <c r="B1305" s="116" t="s">
        <v>138</v>
      </c>
      <c r="C1305" s="613" t="s">
        <v>6187</v>
      </c>
      <c r="D1305" s="116" t="s">
        <v>2993</v>
      </c>
      <c r="E1305" s="133" t="s">
        <v>3437</v>
      </c>
    </row>
    <row r="1306" spans="1:5">
      <c r="A1306" s="145" t="str">
        <f t="shared" si="21"/>
        <v>Coagulase plasma</v>
      </c>
      <c r="B1306" s="116" t="s">
        <v>2157</v>
      </c>
      <c r="C1306" s="618" t="s">
        <v>6064</v>
      </c>
      <c r="D1306" s="116" t="s">
        <v>2560</v>
      </c>
      <c r="E1306" s="133" t="s">
        <v>4097</v>
      </c>
    </row>
    <row r="1307" spans="1:5" ht="25.5">
      <c r="A1307" s="145" t="str">
        <f t="shared" si="21"/>
        <v>Is this reagent in use in your lab? (If No, select N/A for the remaining questions about this reagent)</v>
      </c>
      <c r="B1307" s="116" t="s">
        <v>279</v>
      </c>
      <c r="C1307" s="596" t="s">
        <v>6181</v>
      </c>
      <c r="D1307" s="116" t="s">
        <v>2991</v>
      </c>
      <c r="E1307" s="133" t="s">
        <v>4644</v>
      </c>
    </row>
    <row r="1308" spans="1:5" ht="38.25">
      <c r="A1308" s="145" t="str">
        <f t="shared" si="21"/>
        <v>Has an up-to-date SOP been fully implemented?* (If the reagent is in use but there is no SOP, answer "no" to all remaining questions about this reagent)</v>
      </c>
      <c r="B1308" s="116" t="s">
        <v>280</v>
      </c>
      <c r="C1308" s="596" t="s">
        <v>6896</v>
      </c>
      <c r="D1308" s="116" t="s">
        <v>5406</v>
      </c>
      <c r="E1308" s="133" t="s">
        <v>4645</v>
      </c>
    </row>
    <row r="1309" spans="1:5">
      <c r="A1309" s="145" t="str">
        <f t="shared" si="21"/>
        <v>Is the SOP readily available** to bench staff?</v>
      </c>
      <c r="B1309" s="116" t="s">
        <v>61</v>
      </c>
      <c r="C1309" s="596" t="s">
        <v>6900</v>
      </c>
      <c r="D1309" s="116" t="s">
        <v>5402</v>
      </c>
      <c r="E1309" s="133" t="s">
        <v>4646</v>
      </c>
    </row>
    <row r="1310" spans="1:5" ht="25.5">
      <c r="A1310" s="145" t="str">
        <f t="shared" si="21"/>
        <v>Does the SOP define QC organisms, QC frequency, and expected QC results?</v>
      </c>
      <c r="B1310" s="116" t="s">
        <v>62</v>
      </c>
      <c r="C1310" s="596" t="s">
        <v>6898</v>
      </c>
      <c r="D1310" s="116" t="s">
        <v>5403</v>
      </c>
      <c r="E1310" s="133" t="s">
        <v>4647</v>
      </c>
    </row>
    <row r="1311" spans="1:5">
      <c r="A1311" s="145" t="str">
        <f t="shared" si="21"/>
        <v>Does the SOP provide stepwise instructions for inoculation and incubation?</v>
      </c>
      <c r="B1311" s="116" t="s">
        <v>63</v>
      </c>
      <c r="C1311" s="596" t="s">
        <v>6188</v>
      </c>
      <c r="D1311" s="116" t="s">
        <v>5407</v>
      </c>
      <c r="E1311" s="133" t="s">
        <v>4651</v>
      </c>
    </row>
    <row r="1312" spans="1:5">
      <c r="A1312" s="145" t="str">
        <f t="shared" si="21"/>
        <v>Does the SOP provide stepwise instructions for reading and interpretation?</v>
      </c>
      <c r="B1312" s="116" t="s">
        <v>64</v>
      </c>
      <c r="C1312" s="596" t="s">
        <v>6906</v>
      </c>
      <c r="D1312" s="116" t="s">
        <v>5408</v>
      </c>
      <c r="E1312" s="133" t="s">
        <v>4652</v>
      </c>
    </row>
    <row r="1313" spans="1:5">
      <c r="A1313" s="145" t="str">
        <f t="shared" si="21"/>
        <v>What is the source of the plasma used for coagulase testing?</v>
      </c>
      <c r="B1313" s="116" t="s">
        <v>65</v>
      </c>
      <c r="C1313" s="596" t="s">
        <v>6190</v>
      </c>
      <c r="D1313" s="116" t="s">
        <v>2994</v>
      </c>
      <c r="E1313" s="133" t="s">
        <v>4653</v>
      </c>
    </row>
    <row r="1314" spans="1:5" ht="25.5">
      <c r="A1314" s="145" t="str">
        <f t="shared" si="21"/>
        <v xml:space="preserve">1: Commercially purchased Rabbit plasma – 2: Locally bled rabbit – 3: Human plasma – 4: Other source (please describe in comments) </v>
      </c>
      <c r="B1314" s="116" t="s">
        <v>139</v>
      </c>
      <c r="C1314" s="613" t="s">
        <v>6901</v>
      </c>
      <c r="D1314" s="116" t="s">
        <v>2995</v>
      </c>
      <c r="E1314" s="133" t="s">
        <v>4654</v>
      </c>
    </row>
    <row r="1315" spans="1:5" ht="25.5">
      <c r="A1315" s="145" t="str">
        <f t="shared" si="21"/>
        <v>Are negative slide coagulase results confirmed with a tube coagulase test before being reported?</v>
      </c>
      <c r="B1315" s="116" t="s">
        <v>136</v>
      </c>
      <c r="C1315" s="596" t="s">
        <v>6902</v>
      </c>
      <c r="D1315" s="116" t="s">
        <v>2996</v>
      </c>
      <c r="E1315" s="62" t="s">
        <v>4655</v>
      </c>
    </row>
    <row r="1316" spans="1:5" ht="25.5">
      <c r="A1316" s="145" t="str">
        <f t="shared" si="21"/>
        <v>1: Always 2:  Sometimes 3: Never; NA, lab does not perform slide coagulase testing</v>
      </c>
      <c r="B1316" s="116" t="s">
        <v>1673</v>
      </c>
      <c r="C1316" s="613" t="s">
        <v>6903</v>
      </c>
      <c r="D1316" s="116" t="s">
        <v>2997</v>
      </c>
      <c r="E1316" s="133" t="s">
        <v>4656</v>
      </c>
    </row>
    <row r="1317" spans="1:5">
      <c r="A1317" s="145" t="str">
        <f t="shared" si="21"/>
        <v>STAPHYLOCOCCUS AUREUS, OTHER ID METHODS</v>
      </c>
      <c r="B1317" s="116" t="s">
        <v>830</v>
      </c>
      <c r="C1317" s="624" t="s">
        <v>6904</v>
      </c>
      <c r="D1317" s="116" t="s">
        <v>2540</v>
      </c>
      <c r="E1317" s="133" t="s">
        <v>3241</v>
      </c>
    </row>
    <row r="1318" spans="1:5">
      <c r="A1318" s="145" t="str">
        <f t="shared" si="21"/>
        <v>Staph latex agglutination</v>
      </c>
      <c r="B1318" s="116" t="s">
        <v>2158</v>
      </c>
      <c r="C1318" s="618" t="s">
        <v>6905</v>
      </c>
      <c r="D1318" s="116" t="s">
        <v>5409</v>
      </c>
      <c r="E1318" s="62" t="s">
        <v>4098</v>
      </c>
    </row>
    <row r="1319" spans="1:5" ht="25.5">
      <c r="A1319" s="145" t="str">
        <f t="shared" si="21"/>
        <v>Is this reagent in use in your lab? (If No, select N/A for the remaining questions about this reagent)</v>
      </c>
      <c r="B1319" s="116" t="s">
        <v>279</v>
      </c>
      <c r="C1319" s="596" t="s">
        <v>6181</v>
      </c>
      <c r="D1319" s="116" t="s">
        <v>5410</v>
      </c>
      <c r="E1319" s="133" t="s">
        <v>4644</v>
      </c>
    </row>
    <row r="1320" spans="1:5" ht="38.25">
      <c r="A1320" s="145" t="str">
        <f t="shared" si="21"/>
        <v>Has an up-to-date SOP been fully implemented?* (If the reagent is in use but there is no SOP, answer "no" to all remaining questions about this reagent)</v>
      </c>
      <c r="B1320" s="116" t="s">
        <v>280</v>
      </c>
      <c r="C1320" s="596" t="s">
        <v>6896</v>
      </c>
      <c r="D1320" s="116" t="s">
        <v>5401</v>
      </c>
      <c r="E1320" s="133" t="s">
        <v>4645</v>
      </c>
    </row>
    <row r="1321" spans="1:5">
      <c r="A1321" s="145" t="str">
        <f t="shared" si="21"/>
        <v>Is the SOP readily available** to bench staff?</v>
      </c>
      <c r="B1321" s="116" t="s">
        <v>61</v>
      </c>
      <c r="C1321" s="596" t="s">
        <v>6900</v>
      </c>
      <c r="D1321" s="116" t="s">
        <v>5402</v>
      </c>
      <c r="E1321" s="133" t="s">
        <v>4646</v>
      </c>
    </row>
    <row r="1322" spans="1:5" ht="25.5">
      <c r="A1322" s="145" t="str">
        <f t="shared" si="21"/>
        <v>Does the SOP define QC organisms, QC frequency, and expected QC results?</v>
      </c>
      <c r="B1322" s="116" t="s">
        <v>62</v>
      </c>
      <c r="C1322" s="596" t="s">
        <v>6898</v>
      </c>
      <c r="D1322" s="116" t="s">
        <v>5403</v>
      </c>
      <c r="E1322" s="133" t="s">
        <v>4647</v>
      </c>
    </row>
    <row r="1323" spans="1:5">
      <c r="A1323" s="145" t="str">
        <f t="shared" si="21"/>
        <v>Does the SOP provide stepwise instructions for inoculation and incubation?</v>
      </c>
      <c r="B1323" s="116" t="s">
        <v>63</v>
      </c>
      <c r="C1323" s="596" t="s">
        <v>6188</v>
      </c>
      <c r="D1323" s="116" t="s">
        <v>5407</v>
      </c>
      <c r="E1323" s="133" t="s">
        <v>4651</v>
      </c>
    </row>
    <row r="1324" spans="1:5">
      <c r="A1324" s="145" t="str">
        <f t="shared" si="21"/>
        <v>Does the SOP provide stepwise instructions for reading and interpretation?</v>
      </c>
      <c r="B1324" s="116" t="s">
        <v>64</v>
      </c>
      <c r="C1324" s="596" t="s">
        <v>6906</v>
      </c>
      <c r="D1324" s="116" t="s">
        <v>5408</v>
      </c>
      <c r="E1324" s="133" t="s">
        <v>4652</v>
      </c>
    </row>
    <row r="1325" spans="1:5" ht="25.5">
      <c r="A1325" s="145" t="str">
        <f t="shared" si="21"/>
        <v>Are disposable reaction cards discarded after use (not reused)?</v>
      </c>
      <c r="B1325" s="116" t="s">
        <v>1998</v>
      </c>
      <c r="C1325" s="596" t="s">
        <v>6194</v>
      </c>
      <c r="D1325" s="116" t="s">
        <v>5411</v>
      </c>
      <c r="E1325" s="62" t="s">
        <v>4657</v>
      </c>
    </row>
    <row r="1326" spans="1:5" ht="25.5">
      <c r="A1326" s="145" t="str">
        <f t="shared" si="21"/>
        <v>1: Always - 2:  Sometimes - 3: No - NA, lab does not use latex agglutination to identify Staph</v>
      </c>
      <c r="B1326" s="116" t="s">
        <v>264</v>
      </c>
      <c r="C1326" s="613" t="s">
        <v>6195</v>
      </c>
      <c r="D1326" s="116" t="s">
        <v>5412</v>
      </c>
      <c r="E1326" s="133" t="s">
        <v>4658</v>
      </c>
    </row>
    <row r="1327" spans="1:5">
      <c r="A1327" s="145" t="str">
        <f t="shared" si="21"/>
        <v>Staph chromagar</v>
      </c>
      <c r="B1327" s="116" t="s">
        <v>2159</v>
      </c>
      <c r="C1327" s="618" t="s">
        <v>2159</v>
      </c>
      <c r="D1327" s="116" t="s">
        <v>2159</v>
      </c>
      <c r="E1327" s="133" t="s">
        <v>4099</v>
      </c>
    </row>
    <row r="1328" spans="1:5" ht="25.5">
      <c r="A1328" s="145" t="str">
        <f t="shared" si="21"/>
        <v>Is this reagent in use in your lab? (If No, select N/A for the remaining questions about this reagent)</v>
      </c>
      <c r="B1328" s="116" t="s">
        <v>279</v>
      </c>
      <c r="C1328" s="596" t="s">
        <v>6181</v>
      </c>
      <c r="D1328" s="116" t="s">
        <v>5410</v>
      </c>
      <c r="E1328" s="133" t="s">
        <v>4644</v>
      </c>
    </row>
    <row r="1329" spans="1:5" ht="38.25">
      <c r="A1329" s="145" t="str">
        <f t="shared" si="21"/>
        <v>Has an up-to-date SOP been fully implemented?* (If the reagent is in use but there is no SOP, answer "no" to all remaining questions about this reagent)</v>
      </c>
      <c r="B1329" s="116" t="s">
        <v>280</v>
      </c>
      <c r="C1329" s="596" t="s">
        <v>6896</v>
      </c>
      <c r="D1329" s="116" t="s">
        <v>5406</v>
      </c>
      <c r="E1329" s="133" t="s">
        <v>4645</v>
      </c>
    </row>
    <row r="1330" spans="1:5">
      <c r="A1330" s="145" t="str">
        <f t="shared" si="21"/>
        <v>Is the SOP readily available** to bench staff?</v>
      </c>
      <c r="B1330" s="116" t="s">
        <v>61</v>
      </c>
      <c r="C1330" s="596" t="s">
        <v>6900</v>
      </c>
      <c r="D1330" s="116" t="s">
        <v>5402</v>
      </c>
      <c r="E1330" s="133" t="s">
        <v>4646</v>
      </c>
    </row>
    <row r="1331" spans="1:5" ht="25.5">
      <c r="A1331" s="145" t="str">
        <f t="shared" si="21"/>
        <v>Does the SOP define QC organisms, QC frequency, and expected QC results?</v>
      </c>
      <c r="B1331" s="116" t="s">
        <v>62</v>
      </c>
      <c r="C1331" s="596" t="s">
        <v>6898</v>
      </c>
      <c r="D1331" s="116" t="s">
        <v>5403</v>
      </c>
      <c r="E1331" s="133" t="s">
        <v>4647</v>
      </c>
    </row>
    <row r="1332" spans="1:5">
      <c r="A1332" s="145" t="str">
        <f t="shared" si="21"/>
        <v>Does the SOP provide stepwise instructions for inoculation and incubation?</v>
      </c>
      <c r="B1332" s="116" t="s">
        <v>63</v>
      </c>
      <c r="C1332" s="596" t="s">
        <v>6188</v>
      </c>
      <c r="D1332" s="116" t="s">
        <v>5407</v>
      </c>
      <c r="E1332" s="133" t="s">
        <v>4651</v>
      </c>
    </row>
    <row r="1333" spans="1:5">
      <c r="A1333" s="145" t="str">
        <f t="shared" si="21"/>
        <v>Does the SOP provide stepwise instructions for reading and interpretation?</v>
      </c>
      <c r="B1333" s="116" t="s">
        <v>64</v>
      </c>
      <c r="C1333" s="596" t="s">
        <v>6906</v>
      </c>
      <c r="D1333" s="116" t="s">
        <v>5408</v>
      </c>
      <c r="E1333" s="133" t="s">
        <v>4652</v>
      </c>
    </row>
    <row r="1334" spans="1:5">
      <c r="A1334" s="145" t="str">
        <f t="shared" si="21"/>
        <v>DNase</v>
      </c>
      <c r="B1334" s="116" t="s">
        <v>2160</v>
      </c>
      <c r="C1334" s="618" t="s">
        <v>2160</v>
      </c>
      <c r="D1334" s="116" t="s">
        <v>2160</v>
      </c>
      <c r="E1334" s="133" t="s">
        <v>3253</v>
      </c>
    </row>
    <row r="1335" spans="1:5" ht="25.5">
      <c r="A1335" s="145" t="str">
        <f t="shared" si="21"/>
        <v>Is this reagent in use in your lab? (If No, select N/A for the remaining questions about this reagent)</v>
      </c>
      <c r="B1335" s="116" t="s">
        <v>279</v>
      </c>
      <c r="C1335" s="596" t="s">
        <v>6181</v>
      </c>
      <c r="D1335" s="116" t="s">
        <v>5410</v>
      </c>
      <c r="E1335" s="133" t="s">
        <v>4644</v>
      </c>
    </row>
    <row r="1336" spans="1:5" ht="38.25">
      <c r="A1336" s="145" t="str">
        <f t="shared" si="21"/>
        <v>Has an up-to-date SOP been fully implemented?* (If the reagent is in use but there is no SOP, answer "no" to all remaining questions about this reagent)</v>
      </c>
      <c r="B1336" s="116" t="s">
        <v>280</v>
      </c>
      <c r="C1336" s="596" t="s">
        <v>6896</v>
      </c>
      <c r="D1336" s="116" t="s">
        <v>5413</v>
      </c>
      <c r="E1336" s="133" t="s">
        <v>4645</v>
      </c>
    </row>
    <row r="1337" spans="1:5">
      <c r="A1337" s="145" t="str">
        <f t="shared" si="21"/>
        <v>Is the SOP readily available** to bench staff?</v>
      </c>
      <c r="B1337" s="116" t="s">
        <v>61</v>
      </c>
      <c r="C1337" s="596" t="s">
        <v>6900</v>
      </c>
      <c r="D1337" s="116" t="s">
        <v>5402</v>
      </c>
      <c r="E1337" s="133" t="s">
        <v>4646</v>
      </c>
    </row>
    <row r="1338" spans="1:5" ht="25.5">
      <c r="A1338" s="145" t="str">
        <f t="shared" si="21"/>
        <v>Does the SOP define QC organisms, QC frequency, and expected QC results?</v>
      </c>
      <c r="B1338" s="116" t="s">
        <v>62</v>
      </c>
      <c r="C1338" s="596" t="s">
        <v>6898</v>
      </c>
      <c r="D1338" s="116" t="s">
        <v>5403</v>
      </c>
      <c r="E1338" s="133" t="s">
        <v>4647</v>
      </c>
    </row>
    <row r="1339" spans="1:5">
      <c r="A1339" s="145" t="str">
        <f t="shared" si="21"/>
        <v>Does the SOP provide stepwise instructions for inoculation and incubation?</v>
      </c>
      <c r="B1339" s="116" t="s">
        <v>63</v>
      </c>
      <c r="C1339" s="596" t="s">
        <v>6188</v>
      </c>
      <c r="D1339" s="116" t="s">
        <v>5407</v>
      </c>
      <c r="E1339" s="133" t="s">
        <v>4651</v>
      </c>
    </row>
    <row r="1340" spans="1:5">
      <c r="A1340" s="145" t="str">
        <f t="shared" si="21"/>
        <v>Does the SOP provide stepwise instructions for reading and interpretation?</v>
      </c>
      <c r="B1340" s="116" t="s">
        <v>64</v>
      </c>
      <c r="C1340" s="596" t="s">
        <v>6906</v>
      </c>
      <c r="D1340" s="116" t="s">
        <v>5408</v>
      </c>
      <c r="E1340" s="133" t="s">
        <v>4652</v>
      </c>
    </row>
    <row r="1341" spans="1:5">
      <c r="A1341" s="145" t="str">
        <f t="shared" si="21"/>
        <v>STREPTOCOCCUS PNEUMONIAE, CONVENTIONAL ID METHODS</v>
      </c>
      <c r="B1341" s="116" t="s">
        <v>342</v>
      </c>
      <c r="C1341" s="624" t="s">
        <v>6907</v>
      </c>
      <c r="D1341" s="116" t="s">
        <v>2541</v>
      </c>
      <c r="E1341" s="133" t="s">
        <v>3242</v>
      </c>
    </row>
    <row r="1342" spans="1:5">
      <c r="A1342" s="145" t="str">
        <f t="shared" si="21"/>
        <v>PYR</v>
      </c>
      <c r="B1342" s="116" t="s">
        <v>2161</v>
      </c>
      <c r="C1342" s="618" t="s">
        <v>2161</v>
      </c>
      <c r="D1342" s="116" t="s">
        <v>2161</v>
      </c>
      <c r="E1342" s="134" t="s">
        <v>4100</v>
      </c>
    </row>
    <row r="1343" spans="1:5" ht="25.5">
      <c r="A1343" s="145" t="str">
        <f t="shared" si="21"/>
        <v>Is this reagent in use in your lab? (If No, select N/A for the remaining questions about this reagent)</v>
      </c>
      <c r="B1343" s="116" t="s">
        <v>279</v>
      </c>
      <c r="C1343" s="596" t="s">
        <v>6181</v>
      </c>
      <c r="D1343" s="116" t="s">
        <v>5410</v>
      </c>
      <c r="E1343" s="133" t="s">
        <v>4644</v>
      </c>
    </row>
    <row r="1344" spans="1:5" ht="38.25">
      <c r="A1344" s="145" t="str">
        <f t="shared" si="21"/>
        <v>Has an up-to-date SOP been fully implemented?* (If the reagent is in use but there is no SOP, answer "no" to all remaining questions about this reagent)</v>
      </c>
      <c r="B1344" s="116" t="s">
        <v>280</v>
      </c>
      <c r="C1344" s="596" t="s">
        <v>6896</v>
      </c>
      <c r="D1344" s="116" t="s">
        <v>5406</v>
      </c>
      <c r="E1344" s="133" t="s">
        <v>4645</v>
      </c>
    </row>
    <row r="1345" spans="1:5">
      <c r="A1345" s="145" t="str">
        <f t="shared" si="21"/>
        <v>Is the SOP readily available** to bench staff?</v>
      </c>
      <c r="B1345" s="116" t="s">
        <v>61</v>
      </c>
      <c r="C1345" s="596" t="s">
        <v>6900</v>
      </c>
      <c r="D1345" s="116" t="s">
        <v>5402</v>
      </c>
      <c r="E1345" s="133" t="s">
        <v>4646</v>
      </c>
    </row>
    <row r="1346" spans="1:5" ht="25.5">
      <c r="A1346" s="145" t="str">
        <f t="shared" si="21"/>
        <v>Does the SOP define QC organisms, QC frequency, and expected QC results?</v>
      </c>
      <c r="B1346" s="116" t="s">
        <v>62</v>
      </c>
      <c r="C1346" s="596" t="s">
        <v>6898</v>
      </c>
      <c r="D1346" s="116" t="s">
        <v>5403</v>
      </c>
      <c r="E1346" s="133" t="s">
        <v>4647</v>
      </c>
    </row>
    <row r="1347" spans="1:5">
      <c r="A1347" s="145" t="str">
        <f t="shared" si="21"/>
        <v>Does the SOP provide stepwise instructions for inoculation and incubation?</v>
      </c>
      <c r="B1347" s="116" t="s">
        <v>63</v>
      </c>
      <c r="C1347" s="596" t="s">
        <v>6188</v>
      </c>
      <c r="D1347" s="116" t="s">
        <v>5407</v>
      </c>
      <c r="E1347" s="133" t="s">
        <v>4651</v>
      </c>
    </row>
    <row r="1348" spans="1:5">
      <c r="A1348" s="145" t="str">
        <f t="shared" ref="A1348:A1411" si="22">IF(langue=1,B1348,IF(langue=2,D1348,E1348))</f>
        <v>Does the SOP provide stepwise instructions for reading and interpretation?</v>
      </c>
      <c r="B1348" s="116" t="s">
        <v>64</v>
      </c>
      <c r="C1348" s="596" t="s">
        <v>6906</v>
      </c>
      <c r="D1348" s="116" t="s">
        <v>5408</v>
      </c>
      <c r="E1348" s="133" t="s">
        <v>4652</v>
      </c>
    </row>
    <row r="1349" spans="1:5">
      <c r="A1349" s="145" t="str">
        <f t="shared" si="22"/>
        <v>Bile solubility (deoxycholate)</v>
      </c>
      <c r="B1349" s="116" t="s">
        <v>2162</v>
      </c>
      <c r="C1349" s="618" t="s">
        <v>6704</v>
      </c>
      <c r="D1349" s="116" t="s">
        <v>2562</v>
      </c>
      <c r="E1349" s="134" t="s">
        <v>4102</v>
      </c>
    </row>
    <row r="1350" spans="1:5" ht="25.5">
      <c r="A1350" s="145" t="str">
        <f t="shared" si="22"/>
        <v>Is this reagent in use in your lab? (If No, select N/A for the remaining questions about this reagent)</v>
      </c>
      <c r="B1350" s="116" t="s">
        <v>279</v>
      </c>
      <c r="C1350" s="596" t="s">
        <v>6181</v>
      </c>
      <c r="D1350" s="116" t="s">
        <v>5410</v>
      </c>
      <c r="E1350" s="133" t="s">
        <v>4644</v>
      </c>
    </row>
    <row r="1351" spans="1:5" ht="38.25">
      <c r="A1351" s="145" t="str">
        <f t="shared" si="22"/>
        <v>Has an up-to-date SOP been fully implemented?* (If the reagent is in use but there is no SOP, answer "no" to all remaining questions about this reagent)</v>
      </c>
      <c r="B1351" s="116" t="s">
        <v>280</v>
      </c>
      <c r="C1351" s="596" t="s">
        <v>6896</v>
      </c>
      <c r="D1351" s="116" t="s">
        <v>5406</v>
      </c>
      <c r="E1351" s="133" t="s">
        <v>4645</v>
      </c>
    </row>
    <row r="1352" spans="1:5">
      <c r="A1352" s="145" t="str">
        <f t="shared" si="22"/>
        <v>Is the SOP readily available** to bench staff?</v>
      </c>
      <c r="B1352" s="116" t="s">
        <v>61</v>
      </c>
      <c r="C1352" s="596" t="s">
        <v>6900</v>
      </c>
      <c r="D1352" s="116" t="s">
        <v>5402</v>
      </c>
      <c r="E1352" s="133" t="s">
        <v>4646</v>
      </c>
    </row>
    <row r="1353" spans="1:5" ht="25.5">
      <c r="A1353" s="145" t="str">
        <f t="shared" si="22"/>
        <v>Does the SOP define QC organisms, QC frequency, and expected QC results?</v>
      </c>
      <c r="B1353" s="116" t="s">
        <v>62</v>
      </c>
      <c r="C1353" s="596" t="s">
        <v>6898</v>
      </c>
      <c r="D1353" s="116" t="s">
        <v>5403</v>
      </c>
      <c r="E1353" s="133" t="s">
        <v>4647</v>
      </c>
    </row>
    <row r="1354" spans="1:5">
      <c r="A1354" s="145" t="str">
        <f t="shared" si="22"/>
        <v>Does the SOP provide stepwise instructions for inoculation and incubation?</v>
      </c>
      <c r="B1354" s="116" t="s">
        <v>63</v>
      </c>
      <c r="C1354" s="596" t="s">
        <v>6188</v>
      </c>
      <c r="D1354" s="116" t="s">
        <v>5407</v>
      </c>
      <c r="E1354" s="133" t="s">
        <v>4651</v>
      </c>
    </row>
    <row r="1355" spans="1:5">
      <c r="A1355" s="145" t="str">
        <f t="shared" si="22"/>
        <v>Does the SOP provide stepwise instructions for reading and interpretation?</v>
      </c>
      <c r="B1355" s="116" t="s">
        <v>64</v>
      </c>
      <c r="C1355" s="596" t="s">
        <v>6906</v>
      </c>
      <c r="D1355" s="116" t="s">
        <v>5408</v>
      </c>
      <c r="E1355" s="133" t="s">
        <v>4652</v>
      </c>
    </row>
    <row r="1356" spans="1:5">
      <c r="A1356" s="145" t="str">
        <f t="shared" si="22"/>
        <v>Optochin (“P”) disk</v>
      </c>
      <c r="B1356" s="116" t="s">
        <v>2188</v>
      </c>
      <c r="C1356" s="618" t="s">
        <v>6196</v>
      </c>
      <c r="D1356" s="116" t="s">
        <v>2998</v>
      </c>
      <c r="E1356" s="133" t="s">
        <v>4503</v>
      </c>
    </row>
    <row r="1357" spans="1:5" ht="25.5">
      <c r="A1357" s="145" t="str">
        <f t="shared" si="22"/>
        <v>Is this reagent in use in your lab? (If No, select N/A for the remaining questions about this reagent)</v>
      </c>
      <c r="B1357" s="116" t="s">
        <v>279</v>
      </c>
      <c r="C1357" s="596" t="s">
        <v>6181</v>
      </c>
      <c r="D1357" s="116" t="s">
        <v>5410</v>
      </c>
      <c r="E1357" s="133" t="s">
        <v>4644</v>
      </c>
    </row>
    <row r="1358" spans="1:5" ht="38.25">
      <c r="A1358" s="145" t="str">
        <f t="shared" si="22"/>
        <v>Has an up-to-date SOP been fully implemented?* (If the reagent is in use but there is no SOP, answer "no" to all remaining questions about this reagent)</v>
      </c>
      <c r="B1358" s="116" t="s">
        <v>280</v>
      </c>
      <c r="C1358" s="596" t="s">
        <v>6896</v>
      </c>
      <c r="D1358" s="116" t="s">
        <v>5406</v>
      </c>
      <c r="E1358" s="133" t="s">
        <v>4645</v>
      </c>
    </row>
    <row r="1359" spans="1:5">
      <c r="A1359" s="145" t="str">
        <f t="shared" si="22"/>
        <v>Is the SOP readily available** to bench staff?</v>
      </c>
      <c r="B1359" s="116" t="s">
        <v>61</v>
      </c>
      <c r="C1359" s="596" t="s">
        <v>6900</v>
      </c>
      <c r="D1359" s="116" t="s">
        <v>5402</v>
      </c>
      <c r="E1359" s="133" t="s">
        <v>4646</v>
      </c>
    </row>
    <row r="1360" spans="1:5" ht="25.5">
      <c r="A1360" s="145" t="str">
        <f t="shared" si="22"/>
        <v>Does the SOP define QC organisms, QC frequency, and expected QC results?</v>
      </c>
      <c r="B1360" s="116" t="s">
        <v>62</v>
      </c>
      <c r="C1360" s="596" t="s">
        <v>6898</v>
      </c>
      <c r="D1360" s="116" t="s">
        <v>5403</v>
      </c>
      <c r="E1360" s="133" t="s">
        <v>4647</v>
      </c>
    </row>
    <row r="1361" spans="1:5">
      <c r="A1361" s="145" t="str">
        <f t="shared" si="22"/>
        <v>Does the SOP provide stepwise instructions for inoculation and incubation?</v>
      </c>
      <c r="B1361" s="116" t="s">
        <v>63</v>
      </c>
      <c r="C1361" s="596" t="s">
        <v>6188</v>
      </c>
      <c r="D1361" s="116" t="s">
        <v>5407</v>
      </c>
      <c r="E1361" s="133" t="s">
        <v>4651</v>
      </c>
    </row>
    <row r="1362" spans="1:5">
      <c r="A1362" s="145" t="str">
        <f t="shared" si="22"/>
        <v>Does the SOP provide stepwise instructions for reading and interpretation?</v>
      </c>
      <c r="B1362" s="116" t="s">
        <v>64</v>
      </c>
      <c r="C1362" s="596" t="s">
        <v>6906</v>
      </c>
      <c r="D1362" s="116" t="s">
        <v>5408</v>
      </c>
      <c r="E1362" s="133" t="s">
        <v>4652</v>
      </c>
    </row>
    <row r="1363" spans="1:5" ht="25.5">
      <c r="A1363" s="145" t="str">
        <f t="shared" si="22"/>
        <v>If the Optochin result is equivocal (9-13mm), is bile solubility or other additional testing performed to confirm the ID?</v>
      </c>
      <c r="B1363" s="116" t="s">
        <v>265</v>
      </c>
      <c r="C1363" s="596" t="s">
        <v>6908</v>
      </c>
      <c r="D1363" s="116" t="s">
        <v>2999</v>
      </c>
      <c r="E1363" s="62" t="s">
        <v>4659</v>
      </c>
    </row>
    <row r="1364" spans="1:5">
      <c r="A1364" s="145" t="str">
        <f t="shared" si="22"/>
        <v>Strep. pneumo latex agglutination</v>
      </c>
      <c r="B1364" s="116" t="s">
        <v>2163</v>
      </c>
      <c r="C1364" s="618" t="s">
        <v>6909</v>
      </c>
      <c r="D1364" s="116" t="s">
        <v>5414</v>
      </c>
      <c r="E1364" s="62" t="s">
        <v>4660</v>
      </c>
    </row>
    <row r="1365" spans="1:5" ht="25.5">
      <c r="A1365" s="145" t="str">
        <f t="shared" si="22"/>
        <v>Is this reagent in use in your lab? (If No, select N/A for the remaining questions about this reagent)</v>
      </c>
      <c r="B1365" s="116" t="s">
        <v>279</v>
      </c>
      <c r="C1365" s="596" t="s">
        <v>6181</v>
      </c>
      <c r="D1365" s="116" t="s">
        <v>5410</v>
      </c>
      <c r="E1365" s="133" t="s">
        <v>4644</v>
      </c>
    </row>
    <row r="1366" spans="1:5" ht="38.25">
      <c r="A1366" s="145" t="str">
        <f t="shared" si="22"/>
        <v>Has an up-to-date SOP been fully implemented?* (If the reagent is in use but there is no SOP, answer "no" to all remaining questions about this reagent)</v>
      </c>
      <c r="B1366" s="116" t="s">
        <v>280</v>
      </c>
      <c r="C1366" s="596" t="s">
        <v>6896</v>
      </c>
      <c r="D1366" s="116" t="s">
        <v>5406</v>
      </c>
      <c r="E1366" s="133" t="s">
        <v>4645</v>
      </c>
    </row>
    <row r="1367" spans="1:5">
      <c r="A1367" s="145" t="str">
        <f t="shared" si="22"/>
        <v>Is the SOP readily available** to bench staff?</v>
      </c>
      <c r="B1367" s="116" t="s">
        <v>61</v>
      </c>
      <c r="C1367" s="596" t="s">
        <v>6900</v>
      </c>
      <c r="D1367" s="116" t="s">
        <v>5402</v>
      </c>
      <c r="E1367" s="133" t="s">
        <v>4646</v>
      </c>
    </row>
    <row r="1368" spans="1:5" ht="25.5">
      <c r="A1368" s="145" t="str">
        <f t="shared" si="22"/>
        <v>Does the SOP define QC organisms, QC frequency, and expected QC results?</v>
      </c>
      <c r="B1368" s="116" t="s">
        <v>62</v>
      </c>
      <c r="C1368" s="596" t="s">
        <v>6898</v>
      </c>
      <c r="D1368" s="116" t="s">
        <v>5403</v>
      </c>
      <c r="E1368" s="133" t="s">
        <v>4647</v>
      </c>
    </row>
    <row r="1369" spans="1:5">
      <c r="A1369" s="145" t="str">
        <f t="shared" si="22"/>
        <v>Does the SOP provide stepwise instructions for inoculation and incubation?</v>
      </c>
      <c r="B1369" s="116" t="s">
        <v>63</v>
      </c>
      <c r="C1369" s="596" t="s">
        <v>6188</v>
      </c>
      <c r="D1369" s="116" t="s">
        <v>5407</v>
      </c>
      <c r="E1369" s="133" t="s">
        <v>4651</v>
      </c>
    </row>
    <row r="1370" spans="1:5">
      <c r="A1370" s="145" t="str">
        <f t="shared" si="22"/>
        <v>Does the SOP provide stepwise instructions for reading and interpretation?</v>
      </c>
      <c r="B1370" s="116" t="s">
        <v>64</v>
      </c>
      <c r="C1370" s="596" t="s">
        <v>6906</v>
      </c>
      <c r="D1370" s="116" t="s">
        <v>5408</v>
      </c>
      <c r="E1370" s="133" t="s">
        <v>4652</v>
      </c>
    </row>
    <row r="1371" spans="1:5">
      <c r="A1371" s="145" t="str">
        <f t="shared" si="22"/>
        <v>ENTEROBACTERIACEAE, CONVENTIONAL ID METHODS</v>
      </c>
      <c r="B1371" s="116" t="s">
        <v>341</v>
      </c>
      <c r="C1371" s="624" t="s">
        <v>6910</v>
      </c>
      <c r="D1371" s="116" t="s">
        <v>2542</v>
      </c>
      <c r="E1371" s="133" t="s">
        <v>3243</v>
      </c>
    </row>
    <row r="1372" spans="1:5">
      <c r="A1372" s="145" t="str">
        <f t="shared" si="22"/>
        <v>Oxidase</v>
      </c>
      <c r="B1372" s="116" t="s">
        <v>2164</v>
      </c>
      <c r="C1372" s="618" t="s">
        <v>2164</v>
      </c>
      <c r="D1372" s="116" t="s">
        <v>2564</v>
      </c>
      <c r="E1372" s="133" t="s">
        <v>3254</v>
      </c>
    </row>
    <row r="1373" spans="1:5" ht="25.5">
      <c r="A1373" s="145" t="str">
        <f t="shared" si="22"/>
        <v>Is this reagent in use in your lab? (If No, select N/A for the remaining questions about this reagent)</v>
      </c>
      <c r="B1373" s="116" t="s">
        <v>279</v>
      </c>
      <c r="C1373" s="596" t="s">
        <v>6181</v>
      </c>
      <c r="D1373" s="116" t="s">
        <v>5410</v>
      </c>
      <c r="E1373" s="133" t="s">
        <v>4644</v>
      </c>
    </row>
    <row r="1374" spans="1:5" ht="38.25">
      <c r="A1374" s="145" t="str">
        <f t="shared" si="22"/>
        <v>Has an up-to-date SOP been fully implemented?* (If the reagent is in use but there is no SOP, answer "no" to all remaining questions about this reagent)</v>
      </c>
      <c r="B1374" s="116" t="s">
        <v>280</v>
      </c>
      <c r="C1374" s="596" t="s">
        <v>6896</v>
      </c>
      <c r="D1374" s="116" t="s">
        <v>5406</v>
      </c>
      <c r="E1374" s="133" t="s">
        <v>4645</v>
      </c>
    </row>
    <row r="1375" spans="1:5">
      <c r="A1375" s="145" t="str">
        <f t="shared" si="22"/>
        <v>Is the SOP readily available** to bench staff?</v>
      </c>
      <c r="B1375" s="116" t="s">
        <v>61</v>
      </c>
      <c r="C1375" s="596" t="s">
        <v>6900</v>
      </c>
      <c r="D1375" s="116" t="s">
        <v>5402</v>
      </c>
      <c r="E1375" s="133" t="s">
        <v>4646</v>
      </c>
    </row>
    <row r="1376" spans="1:5" ht="25.5">
      <c r="A1376" s="145" t="str">
        <f t="shared" si="22"/>
        <v>Does the SOP define QC organisms, QC frequency, and expected QC results?</v>
      </c>
      <c r="B1376" s="116" t="s">
        <v>62</v>
      </c>
      <c r="C1376" s="596" t="s">
        <v>6898</v>
      </c>
      <c r="D1376" s="116" t="s">
        <v>5403</v>
      </c>
      <c r="E1376" s="133" t="s">
        <v>4647</v>
      </c>
    </row>
    <row r="1377" spans="1:5">
      <c r="A1377" s="145" t="str">
        <f t="shared" si="22"/>
        <v>Does the SOP provide stepwise instructions for inoculation and incubation?</v>
      </c>
      <c r="B1377" s="116" t="s">
        <v>63</v>
      </c>
      <c r="C1377" s="596" t="s">
        <v>6188</v>
      </c>
      <c r="D1377" s="116" t="s">
        <v>5407</v>
      </c>
      <c r="E1377" s="133" t="s">
        <v>4651</v>
      </c>
    </row>
    <row r="1378" spans="1:5">
      <c r="A1378" s="145" t="str">
        <f t="shared" si="22"/>
        <v>Does the SOP provide stepwise instructions for reading and interpretation?</v>
      </c>
      <c r="B1378" s="116" t="s">
        <v>64</v>
      </c>
      <c r="C1378" s="596" t="s">
        <v>6906</v>
      </c>
      <c r="D1378" s="116" t="s">
        <v>5408</v>
      </c>
      <c r="E1378" s="133" t="s">
        <v>4652</v>
      </c>
    </row>
    <row r="1379" spans="1:5">
      <c r="A1379" s="145" t="str">
        <f t="shared" si="22"/>
        <v>Indole</v>
      </c>
      <c r="B1379" s="116" t="s">
        <v>2165</v>
      </c>
      <c r="C1379" s="618" t="s">
        <v>2165</v>
      </c>
      <c r="D1379" s="116" t="s">
        <v>2165</v>
      </c>
      <c r="E1379" s="133" t="s">
        <v>4661</v>
      </c>
    </row>
    <row r="1380" spans="1:5" ht="25.5">
      <c r="A1380" s="145" t="str">
        <f t="shared" si="22"/>
        <v>Is this reagent in use in your lab? (If No, select N/A for the remaining questions about this reagent)</v>
      </c>
      <c r="B1380" s="116" t="s">
        <v>279</v>
      </c>
      <c r="C1380" s="596" t="s">
        <v>6181</v>
      </c>
      <c r="D1380" s="116" t="s">
        <v>5410</v>
      </c>
      <c r="E1380" s="133" t="s">
        <v>4644</v>
      </c>
    </row>
    <row r="1381" spans="1:5" ht="38.25">
      <c r="A1381" s="145" t="str">
        <f t="shared" si="22"/>
        <v>Has an up-to-date SOP been fully implemented?* (If the reagent is in use but there is no SOP, answer "no" to all remaining questions about this reagent)</v>
      </c>
      <c r="B1381" s="116" t="s">
        <v>280</v>
      </c>
      <c r="C1381" s="596" t="s">
        <v>6896</v>
      </c>
      <c r="D1381" s="116" t="s">
        <v>5406</v>
      </c>
      <c r="E1381" s="133" t="s">
        <v>4645</v>
      </c>
    </row>
    <row r="1382" spans="1:5">
      <c r="A1382" s="145" t="str">
        <f t="shared" si="22"/>
        <v>Is the SOP readily available** to bench staff?</v>
      </c>
      <c r="B1382" s="116" t="s">
        <v>61</v>
      </c>
      <c r="C1382" s="596" t="s">
        <v>6900</v>
      </c>
      <c r="D1382" s="116" t="s">
        <v>5402</v>
      </c>
      <c r="E1382" s="133" t="s">
        <v>4646</v>
      </c>
    </row>
    <row r="1383" spans="1:5" ht="25.5">
      <c r="A1383" s="145" t="str">
        <f t="shared" si="22"/>
        <v>Does the SOP define QC organisms, QC frequency, and expected QC results?</v>
      </c>
      <c r="B1383" s="116" t="s">
        <v>62</v>
      </c>
      <c r="C1383" s="596" t="s">
        <v>6898</v>
      </c>
      <c r="D1383" s="116" t="s">
        <v>5403</v>
      </c>
      <c r="E1383" s="133" t="s">
        <v>4647</v>
      </c>
    </row>
    <row r="1384" spans="1:5">
      <c r="A1384" s="145" t="str">
        <f t="shared" si="22"/>
        <v>Does the SOP provide stepwise instructions for inoculation and incubation?</v>
      </c>
      <c r="B1384" s="116" t="s">
        <v>63</v>
      </c>
      <c r="C1384" s="596" t="s">
        <v>6188</v>
      </c>
      <c r="D1384" s="116" t="s">
        <v>5407</v>
      </c>
      <c r="E1384" s="133" t="s">
        <v>4651</v>
      </c>
    </row>
    <row r="1385" spans="1:5">
      <c r="A1385" s="145" t="str">
        <f t="shared" si="22"/>
        <v>Does the SOP provide stepwise instructions for reading and interpretation?</v>
      </c>
      <c r="B1385" s="116" t="s">
        <v>64</v>
      </c>
      <c r="C1385" s="596" t="s">
        <v>6906</v>
      </c>
      <c r="D1385" s="116" t="s">
        <v>5408</v>
      </c>
      <c r="E1385" s="133" t="s">
        <v>4652</v>
      </c>
    </row>
    <row r="1386" spans="1:5">
      <c r="A1386" s="145" t="str">
        <f t="shared" si="22"/>
        <v>Methyl Red</v>
      </c>
      <c r="B1386" s="116" t="s">
        <v>2166</v>
      </c>
      <c r="C1386" s="618" t="s">
        <v>2166</v>
      </c>
      <c r="D1386" s="116" t="s">
        <v>2566</v>
      </c>
      <c r="E1386" s="133" t="s">
        <v>4104</v>
      </c>
    </row>
    <row r="1387" spans="1:5" ht="25.5">
      <c r="A1387" s="145" t="str">
        <f t="shared" si="22"/>
        <v>Is this reagent in use in your lab? (If No, select N/A for the remaining questions about this reagent)</v>
      </c>
      <c r="B1387" s="116" t="s">
        <v>279</v>
      </c>
      <c r="C1387" s="596" t="s">
        <v>6181</v>
      </c>
      <c r="D1387" s="116" t="s">
        <v>5410</v>
      </c>
      <c r="E1387" s="133" t="s">
        <v>4644</v>
      </c>
    </row>
    <row r="1388" spans="1:5" ht="38.25">
      <c r="A1388" s="145" t="str">
        <f t="shared" si="22"/>
        <v>Has an up-to-date SOP been fully implemented?* (If the reagent is in use but there is no SOP, answer "no" to all remaining questions about this reagent)</v>
      </c>
      <c r="B1388" s="116" t="s">
        <v>280</v>
      </c>
      <c r="C1388" s="596" t="s">
        <v>6896</v>
      </c>
      <c r="D1388" s="116" t="s">
        <v>5406</v>
      </c>
      <c r="E1388" s="133" t="s">
        <v>4645</v>
      </c>
    </row>
    <row r="1389" spans="1:5">
      <c r="A1389" s="145" t="str">
        <f t="shared" si="22"/>
        <v>Is the SOP readily available** to bench staff?</v>
      </c>
      <c r="B1389" s="116" t="s">
        <v>61</v>
      </c>
      <c r="C1389" s="596" t="s">
        <v>6900</v>
      </c>
      <c r="D1389" s="116" t="s">
        <v>5402</v>
      </c>
      <c r="E1389" s="133" t="s">
        <v>4646</v>
      </c>
    </row>
    <row r="1390" spans="1:5" ht="25.5">
      <c r="A1390" s="145" t="str">
        <f t="shared" si="22"/>
        <v>Does the SOP define QC organisms, QC frequency, and expected QC results?</v>
      </c>
      <c r="B1390" s="116" t="s">
        <v>62</v>
      </c>
      <c r="C1390" s="596" t="s">
        <v>6898</v>
      </c>
      <c r="D1390" s="116" t="s">
        <v>5403</v>
      </c>
      <c r="E1390" s="133" t="s">
        <v>4647</v>
      </c>
    </row>
    <row r="1391" spans="1:5">
      <c r="A1391" s="145" t="str">
        <f t="shared" si="22"/>
        <v>Does the SOP provide stepwise instructions for inoculation and incubation?</v>
      </c>
      <c r="B1391" s="116" t="s">
        <v>63</v>
      </c>
      <c r="C1391" s="596" t="s">
        <v>6188</v>
      </c>
      <c r="D1391" s="116" t="s">
        <v>5407</v>
      </c>
      <c r="E1391" s="133" t="s">
        <v>4651</v>
      </c>
    </row>
    <row r="1392" spans="1:5">
      <c r="A1392" s="145" t="str">
        <f t="shared" si="22"/>
        <v>Does the SOP provide stepwise instructions for reading and interpretation?</v>
      </c>
      <c r="B1392" s="116" t="s">
        <v>64</v>
      </c>
      <c r="C1392" s="596" t="s">
        <v>6906</v>
      </c>
      <c r="D1392" s="116" t="s">
        <v>5408</v>
      </c>
      <c r="E1392" s="133" t="s">
        <v>4652</v>
      </c>
    </row>
    <row r="1393" spans="1:5">
      <c r="A1393" s="145" t="str">
        <f t="shared" si="22"/>
        <v>Voges-Proskauer</v>
      </c>
      <c r="B1393" s="116" t="s">
        <v>2167</v>
      </c>
      <c r="C1393" s="618" t="s">
        <v>2167</v>
      </c>
      <c r="D1393" s="116" t="s">
        <v>2167</v>
      </c>
      <c r="E1393" s="133" t="s">
        <v>2167</v>
      </c>
    </row>
    <row r="1394" spans="1:5" ht="25.5">
      <c r="A1394" s="145" t="str">
        <f t="shared" si="22"/>
        <v>Is this reagent in use in your lab? (If No, select N/A for the remaining questions about this reagent)</v>
      </c>
      <c r="B1394" s="116" t="s">
        <v>279</v>
      </c>
      <c r="C1394" s="596" t="s">
        <v>6181</v>
      </c>
      <c r="D1394" s="116" t="s">
        <v>5410</v>
      </c>
      <c r="E1394" s="133" t="s">
        <v>4644</v>
      </c>
    </row>
    <row r="1395" spans="1:5" ht="38.25">
      <c r="A1395" s="145" t="str">
        <f t="shared" si="22"/>
        <v>Has an up-to-date SOP been fully implemented?* (If the reagent is in use but there is no SOP, answer "no" to all remaining questions about this reagent)</v>
      </c>
      <c r="B1395" s="116" t="s">
        <v>280</v>
      </c>
      <c r="C1395" s="596" t="s">
        <v>6896</v>
      </c>
      <c r="D1395" s="116" t="s">
        <v>5406</v>
      </c>
      <c r="E1395" s="133" t="s">
        <v>4645</v>
      </c>
    </row>
    <row r="1396" spans="1:5">
      <c r="A1396" s="145" t="str">
        <f t="shared" si="22"/>
        <v>Is the SOP readily available** to bench staff?</v>
      </c>
      <c r="B1396" s="116" t="s">
        <v>61</v>
      </c>
      <c r="C1396" s="596" t="s">
        <v>6900</v>
      </c>
      <c r="D1396" s="116" t="s">
        <v>5402</v>
      </c>
      <c r="E1396" s="133" t="s">
        <v>4646</v>
      </c>
    </row>
    <row r="1397" spans="1:5" ht="25.5">
      <c r="A1397" s="145" t="str">
        <f t="shared" si="22"/>
        <v>Does the SOP define QC organisms, QC frequency, and expected QC results?</v>
      </c>
      <c r="B1397" s="116" t="s">
        <v>62</v>
      </c>
      <c r="C1397" s="596" t="s">
        <v>6898</v>
      </c>
      <c r="D1397" s="116" t="s">
        <v>5403</v>
      </c>
      <c r="E1397" s="133" t="s">
        <v>4647</v>
      </c>
    </row>
    <row r="1398" spans="1:5">
      <c r="A1398" s="145" t="str">
        <f t="shared" si="22"/>
        <v>Does the SOP provide stepwise instructions for inoculation and incubation?</v>
      </c>
      <c r="B1398" s="116" t="s">
        <v>63</v>
      </c>
      <c r="C1398" s="596" t="s">
        <v>6188</v>
      </c>
      <c r="D1398" s="116" t="s">
        <v>5407</v>
      </c>
      <c r="E1398" s="133" t="s">
        <v>4651</v>
      </c>
    </row>
    <row r="1399" spans="1:5">
      <c r="A1399" s="145" t="str">
        <f t="shared" si="22"/>
        <v>Does the SOP provide stepwise instructions for reading and interpretation?</v>
      </c>
      <c r="B1399" s="116" t="s">
        <v>64</v>
      </c>
      <c r="C1399" s="596" t="s">
        <v>6906</v>
      </c>
      <c r="D1399" s="116" t="s">
        <v>5408</v>
      </c>
      <c r="E1399" s="133" t="s">
        <v>4652</v>
      </c>
    </row>
    <row r="1400" spans="1:5">
      <c r="A1400" s="145" t="str">
        <f t="shared" si="22"/>
        <v>Citrate</v>
      </c>
      <c r="B1400" s="116" t="s">
        <v>2168</v>
      </c>
      <c r="C1400" s="618" t="s">
        <v>2168</v>
      </c>
      <c r="D1400" s="116" t="s">
        <v>2168</v>
      </c>
      <c r="E1400" s="133" t="s">
        <v>3256</v>
      </c>
    </row>
    <row r="1401" spans="1:5" ht="25.5">
      <c r="A1401" s="145" t="str">
        <f t="shared" si="22"/>
        <v>Is this reagent in use in your lab? (If No, select N/A for the remaining questions about this reagent)</v>
      </c>
      <c r="B1401" s="116" t="s">
        <v>279</v>
      </c>
      <c r="C1401" s="596" t="s">
        <v>6181</v>
      </c>
      <c r="D1401" s="116" t="s">
        <v>5410</v>
      </c>
      <c r="E1401" s="133" t="s">
        <v>4644</v>
      </c>
    </row>
    <row r="1402" spans="1:5" ht="38.25">
      <c r="A1402" s="145" t="str">
        <f t="shared" si="22"/>
        <v>Has an up-to-date SOP been fully implemented?* (If the reagent is in use but there is no SOP, answer "no" to all remaining questions about this reagent)</v>
      </c>
      <c r="B1402" s="116" t="s">
        <v>280</v>
      </c>
      <c r="C1402" s="596" t="s">
        <v>6896</v>
      </c>
      <c r="D1402" s="116" t="s">
        <v>5406</v>
      </c>
      <c r="E1402" s="133" t="s">
        <v>4645</v>
      </c>
    </row>
    <row r="1403" spans="1:5">
      <c r="A1403" s="145" t="str">
        <f t="shared" si="22"/>
        <v>Is the SOP readily available** to bench staff?</v>
      </c>
      <c r="B1403" s="116" t="s">
        <v>61</v>
      </c>
      <c r="C1403" s="596" t="s">
        <v>6900</v>
      </c>
      <c r="D1403" s="116" t="s">
        <v>5402</v>
      </c>
      <c r="E1403" s="133" t="s">
        <v>4646</v>
      </c>
    </row>
    <row r="1404" spans="1:5" ht="25.5">
      <c r="A1404" s="145" t="str">
        <f t="shared" si="22"/>
        <v>Does the SOP define QC organisms, QC frequency, and expected QC results?</v>
      </c>
      <c r="B1404" s="116" t="s">
        <v>62</v>
      </c>
      <c r="C1404" s="596" t="s">
        <v>6898</v>
      </c>
      <c r="D1404" s="116" t="s">
        <v>5403</v>
      </c>
      <c r="E1404" s="133" t="s">
        <v>4647</v>
      </c>
    </row>
    <row r="1405" spans="1:5">
      <c r="A1405" s="145" t="str">
        <f t="shared" si="22"/>
        <v>Does the SOP provide stepwise instructions for inoculation and incubation?</v>
      </c>
      <c r="B1405" s="116" t="s">
        <v>63</v>
      </c>
      <c r="C1405" s="596" t="s">
        <v>6188</v>
      </c>
      <c r="D1405" s="116" t="s">
        <v>5407</v>
      </c>
      <c r="E1405" s="133" t="s">
        <v>4651</v>
      </c>
    </row>
    <row r="1406" spans="1:5">
      <c r="A1406" s="145" t="str">
        <f t="shared" si="22"/>
        <v>Does the SOP provide stepwise instructions for reading and interpretation?</v>
      </c>
      <c r="B1406" s="116" t="s">
        <v>64</v>
      </c>
      <c r="C1406" s="596" t="s">
        <v>6906</v>
      </c>
      <c r="D1406" s="116" t="s">
        <v>5408</v>
      </c>
      <c r="E1406" s="133" t="s">
        <v>4652</v>
      </c>
    </row>
    <row r="1407" spans="1:5">
      <c r="A1407" s="145" t="str">
        <f t="shared" si="22"/>
        <v>Triple Sugar Iron (TSI) or Kligler's Iron Agar (KIA)</v>
      </c>
      <c r="B1407" s="116" t="s">
        <v>2169</v>
      </c>
      <c r="C1407" s="618" t="s">
        <v>6198</v>
      </c>
      <c r="D1407" s="116" t="s">
        <v>5415</v>
      </c>
      <c r="E1407" s="133" t="s">
        <v>4662</v>
      </c>
    </row>
    <row r="1408" spans="1:5" ht="25.5">
      <c r="A1408" s="145" t="str">
        <f t="shared" si="22"/>
        <v>Is this reagent in use in your lab? (If No, select N/A for the remaining questions about this reagent)</v>
      </c>
      <c r="B1408" s="116" t="s">
        <v>279</v>
      </c>
      <c r="C1408" s="596" t="s">
        <v>6181</v>
      </c>
      <c r="D1408" s="116" t="s">
        <v>5410</v>
      </c>
      <c r="E1408" s="133" t="s">
        <v>4644</v>
      </c>
    </row>
    <row r="1409" spans="1:5" ht="38.25">
      <c r="A1409" s="145" t="str">
        <f t="shared" si="22"/>
        <v>Has an up-to-date SOP been fully implemented?* (If the reagent is in use but there is no SOP, answer "no" to all remaining questions about this reagent)</v>
      </c>
      <c r="B1409" s="116" t="s">
        <v>280</v>
      </c>
      <c r="C1409" s="596" t="s">
        <v>6896</v>
      </c>
      <c r="D1409" s="116" t="s">
        <v>5406</v>
      </c>
      <c r="E1409" s="133" t="s">
        <v>4645</v>
      </c>
    </row>
    <row r="1410" spans="1:5">
      <c r="A1410" s="145" t="str">
        <f t="shared" si="22"/>
        <v>Is the SOP readily available** to bench staff?</v>
      </c>
      <c r="B1410" s="116" t="s">
        <v>61</v>
      </c>
      <c r="C1410" s="596" t="s">
        <v>6900</v>
      </c>
      <c r="D1410" s="116" t="s">
        <v>5402</v>
      </c>
      <c r="E1410" s="133" t="s">
        <v>4646</v>
      </c>
    </row>
    <row r="1411" spans="1:5" ht="25.5">
      <c r="A1411" s="145" t="str">
        <f t="shared" si="22"/>
        <v>Does the SOP define QC organisms, QC frequency, and expected QC results?</v>
      </c>
      <c r="B1411" s="116" t="s">
        <v>62</v>
      </c>
      <c r="C1411" s="596" t="s">
        <v>6898</v>
      </c>
      <c r="D1411" s="116" t="s">
        <v>5403</v>
      </c>
      <c r="E1411" s="133" t="s">
        <v>4647</v>
      </c>
    </row>
    <row r="1412" spans="1:5">
      <c r="A1412" s="145" t="str">
        <f t="shared" ref="A1412:A1475" si="23">IF(langue=1,B1412,IF(langue=2,D1412,E1412))</f>
        <v>Does the SOP provide stepwise instructions for inoculation and incubation?</v>
      </c>
      <c r="B1412" s="116" t="s">
        <v>63</v>
      </c>
      <c r="C1412" s="596" t="s">
        <v>6188</v>
      </c>
      <c r="D1412" s="116" t="s">
        <v>5407</v>
      </c>
      <c r="E1412" s="133" t="s">
        <v>4651</v>
      </c>
    </row>
    <row r="1413" spans="1:5">
      <c r="A1413" s="145" t="str">
        <f t="shared" si="23"/>
        <v>Does the SOP provide stepwise instructions for reading and interpretation?</v>
      </c>
      <c r="B1413" s="116" t="s">
        <v>64</v>
      </c>
      <c r="C1413" s="596" t="s">
        <v>6906</v>
      </c>
      <c r="D1413" s="116" t="s">
        <v>5408</v>
      </c>
      <c r="E1413" s="133" t="s">
        <v>4652</v>
      </c>
    </row>
    <row r="1414" spans="1:5">
      <c r="A1414" s="145" t="str">
        <f t="shared" si="23"/>
        <v>Urease</v>
      </c>
      <c r="B1414" s="116" t="s">
        <v>2170</v>
      </c>
      <c r="C1414" s="618" t="s">
        <v>2170</v>
      </c>
      <c r="D1414" s="116" t="s">
        <v>2568</v>
      </c>
      <c r="E1414" s="133" t="s">
        <v>3257</v>
      </c>
    </row>
    <row r="1415" spans="1:5" ht="25.5">
      <c r="A1415" s="145" t="str">
        <f t="shared" si="23"/>
        <v>Is this reagent in use in your lab? (If No, select N/A for the remaining questions about this reagent)</v>
      </c>
      <c r="B1415" s="116" t="s">
        <v>279</v>
      </c>
      <c r="C1415" s="596" t="s">
        <v>6181</v>
      </c>
      <c r="D1415" s="116" t="s">
        <v>5410</v>
      </c>
      <c r="E1415" s="133" t="s">
        <v>4644</v>
      </c>
    </row>
    <row r="1416" spans="1:5" ht="38.25">
      <c r="A1416" s="145" t="str">
        <f t="shared" si="23"/>
        <v>Has an up-to-date SOP been fully implemented?* (If the reagent is in use but there is no SOP, answer "no" to all remaining questions about this reagent)</v>
      </c>
      <c r="B1416" s="116" t="s">
        <v>280</v>
      </c>
      <c r="C1416" s="596" t="s">
        <v>6896</v>
      </c>
      <c r="D1416" s="116" t="s">
        <v>5406</v>
      </c>
      <c r="E1416" s="133" t="s">
        <v>4645</v>
      </c>
    </row>
    <row r="1417" spans="1:5">
      <c r="A1417" s="145" t="str">
        <f t="shared" si="23"/>
        <v>Is the SOP readily available** to bench staff?</v>
      </c>
      <c r="B1417" s="116" t="s">
        <v>61</v>
      </c>
      <c r="C1417" s="596" t="s">
        <v>6900</v>
      </c>
      <c r="D1417" s="116" t="s">
        <v>5402</v>
      </c>
      <c r="E1417" s="133" t="s">
        <v>4646</v>
      </c>
    </row>
    <row r="1418" spans="1:5" ht="25.5">
      <c r="A1418" s="145" t="str">
        <f t="shared" si="23"/>
        <v>Does the SOP define QC organisms, QC frequency, and expected QC results?</v>
      </c>
      <c r="B1418" s="116" t="s">
        <v>62</v>
      </c>
      <c r="C1418" s="596" t="s">
        <v>6898</v>
      </c>
      <c r="D1418" s="116" t="s">
        <v>5403</v>
      </c>
      <c r="E1418" s="133" t="s">
        <v>4647</v>
      </c>
    </row>
    <row r="1419" spans="1:5">
      <c r="A1419" s="145" t="str">
        <f t="shared" si="23"/>
        <v>Does the SOP provide stepwise instructions for inoculation and incubation?</v>
      </c>
      <c r="B1419" s="116" t="s">
        <v>63</v>
      </c>
      <c r="C1419" s="596" t="s">
        <v>6188</v>
      </c>
      <c r="D1419" s="116" t="s">
        <v>5407</v>
      </c>
      <c r="E1419" s="133" t="s">
        <v>4651</v>
      </c>
    </row>
    <row r="1420" spans="1:5">
      <c r="A1420" s="145" t="str">
        <f t="shared" si="23"/>
        <v>Does the SOP provide stepwise instructions for reading and interpretation?</v>
      </c>
      <c r="B1420" s="116" t="s">
        <v>64</v>
      </c>
      <c r="C1420" s="596" t="s">
        <v>6906</v>
      </c>
      <c r="D1420" s="116" t="s">
        <v>5408</v>
      </c>
      <c r="E1420" s="133" t="s">
        <v>4652</v>
      </c>
    </row>
    <row r="1421" spans="1:5">
      <c r="A1421" s="145" t="str">
        <f t="shared" si="23"/>
        <v>Motility</v>
      </c>
      <c r="B1421" s="116" t="s">
        <v>2171</v>
      </c>
      <c r="C1421" s="618" t="s">
        <v>6911</v>
      </c>
      <c r="D1421" s="116" t="s">
        <v>2569</v>
      </c>
      <c r="E1421" s="133" t="s">
        <v>3258</v>
      </c>
    </row>
    <row r="1422" spans="1:5" ht="25.5">
      <c r="A1422" s="145" t="str">
        <f t="shared" si="23"/>
        <v>Is this reagent in use in your lab? (If No, select N/A for the remaining questions about this reagent)</v>
      </c>
      <c r="B1422" s="116" t="s">
        <v>279</v>
      </c>
      <c r="C1422" s="596" t="s">
        <v>6181</v>
      </c>
      <c r="D1422" s="116" t="s">
        <v>5410</v>
      </c>
      <c r="E1422" s="133" t="s">
        <v>4644</v>
      </c>
    </row>
    <row r="1423" spans="1:5" ht="38.25">
      <c r="A1423" s="145" t="str">
        <f t="shared" si="23"/>
        <v>Has an up-to-date SOP been fully implemented?* (If the reagent is in use but there is no SOP, answer "no" to all remaining questions about this reagent)</v>
      </c>
      <c r="B1423" s="116" t="s">
        <v>280</v>
      </c>
      <c r="C1423" s="596" t="s">
        <v>6896</v>
      </c>
      <c r="D1423" s="116" t="s">
        <v>5406</v>
      </c>
      <c r="E1423" s="133" t="s">
        <v>4645</v>
      </c>
    </row>
    <row r="1424" spans="1:5">
      <c r="A1424" s="145" t="str">
        <f t="shared" si="23"/>
        <v>Is the SOP readily available** to bench staff?</v>
      </c>
      <c r="B1424" s="116" t="s">
        <v>61</v>
      </c>
      <c r="C1424" s="596" t="s">
        <v>6900</v>
      </c>
      <c r="D1424" s="116" t="s">
        <v>5402</v>
      </c>
      <c r="E1424" s="133" t="s">
        <v>4646</v>
      </c>
    </row>
    <row r="1425" spans="1:5" ht="25.5">
      <c r="A1425" s="145" t="str">
        <f t="shared" si="23"/>
        <v>Does the SOP define QC organisms, QC frequency, and expected QC results?</v>
      </c>
      <c r="B1425" s="116" t="s">
        <v>62</v>
      </c>
      <c r="C1425" s="596" t="s">
        <v>6898</v>
      </c>
      <c r="D1425" s="116" t="s">
        <v>5403</v>
      </c>
      <c r="E1425" s="133" t="s">
        <v>4647</v>
      </c>
    </row>
    <row r="1426" spans="1:5">
      <c r="A1426" s="145" t="str">
        <f t="shared" si="23"/>
        <v>Does the SOP provide stepwise instructions for inoculation and incubation?</v>
      </c>
      <c r="B1426" s="116" t="s">
        <v>63</v>
      </c>
      <c r="C1426" s="596" t="s">
        <v>6188</v>
      </c>
      <c r="D1426" s="116" t="s">
        <v>5407</v>
      </c>
      <c r="E1426" s="133" t="s">
        <v>4651</v>
      </c>
    </row>
    <row r="1427" spans="1:5">
      <c r="A1427" s="145" t="str">
        <f t="shared" si="23"/>
        <v>Does the SOP provide stepwise instructions for reading and interpretation?</v>
      </c>
      <c r="B1427" s="116" t="s">
        <v>64</v>
      </c>
      <c r="C1427" s="596" t="s">
        <v>6906</v>
      </c>
      <c r="D1427" s="116" t="s">
        <v>5408</v>
      </c>
      <c r="E1427" s="133" t="s">
        <v>4652</v>
      </c>
    </row>
    <row r="1428" spans="1:5">
      <c r="A1428" s="145" t="str">
        <f t="shared" si="23"/>
        <v>Lysine Iron Agar (LIA) or Lysine Decarboxylase (LDC)</v>
      </c>
      <c r="B1428" s="116" t="s">
        <v>2172</v>
      </c>
      <c r="C1428" s="618" t="s">
        <v>6199</v>
      </c>
      <c r="D1428" s="116" t="s">
        <v>5017</v>
      </c>
      <c r="E1428" s="62" t="s">
        <v>4663</v>
      </c>
    </row>
    <row r="1429" spans="1:5" ht="25.5">
      <c r="A1429" s="145" t="str">
        <f t="shared" si="23"/>
        <v>Is this reagent in use in your lab? (If No, select N/A for the remaining questions about this reagent)</v>
      </c>
      <c r="B1429" s="116" t="s">
        <v>279</v>
      </c>
      <c r="C1429" s="596" t="s">
        <v>6181</v>
      </c>
      <c r="D1429" s="116" t="s">
        <v>5410</v>
      </c>
      <c r="E1429" s="133" t="s">
        <v>4644</v>
      </c>
    </row>
    <row r="1430" spans="1:5" ht="38.25">
      <c r="A1430" s="145" t="str">
        <f t="shared" si="23"/>
        <v>Has an up-to-date SOP been fully implemented?* (If the reagent is in use but there is no SOP, answer "no" to all remaining questions about this reagent)</v>
      </c>
      <c r="B1430" s="116" t="s">
        <v>280</v>
      </c>
      <c r="C1430" s="596" t="s">
        <v>6896</v>
      </c>
      <c r="D1430" s="116" t="s">
        <v>5406</v>
      </c>
      <c r="E1430" s="133" t="s">
        <v>4645</v>
      </c>
    </row>
    <row r="1431" spans="1:5">
      <c r="A1431" s="145" t="str">
        <f t="shared" si="23"/>
        <v>Is the SOP readily available** to bench staff?</v>
      </c>
      <c r="B1431" s="116" t="s">
        <v>61</v>
      </c>
      <c r="C1431" s="596" t="s">
        <v>6900</v>
      </c>
      <c r="D1431" s="116" t="s">
        <v>5402</v>
      </c>
      <c r="E1431" s="133" t="s">
        <v>4646</v>
      </c>
    </row>
    <row r="1432" spans="1:5" ht="25.5">
      <c r="A1432" s="145" t="str">
        <f t="shared" si="23"/>
        <v>Does the SOP define QC organisms, QC frequency, and expected QC results?</v>
      </c>
      <c r="B1432" s="116" t="s">
        <v>62</v>
      </c>
      <c r="C1432" s="596" t="s">
        <v>6898</v>
      </c>
      <c r="D1432" s="116" t="s">
        <v>5403</v>
      </c>
      <c r="E1432" s="133" t="s">
        <v>4647</v>
      </c>
    </row>
    <row r="1433" spans="1:5">
      <c r="A1433" s="145" t="str">
        <f t="shared" si="23"/>
        <v>Does the SOP provide stepwise instructions for inoculation and incubation?</v>
      </c>
      <c r="B1433" s="116" t="s">
        <v>63</v>
      </c>
      <c r="C1433" s="596" t="s">
        <v>6188</v>
      </c>
      <c r="D1433" s="116" t="s">
        <v>5407</v>
      </c>
      <c r="E1433" s="133" t="s">
        <v>4651</v>
      </c>
    </row>
    <row r="1434" spans="1:5">
      <c r="A1434" s="145" t="str">
        <f t="shared" si="23"/>
        <v>Does the SOP provide stepwise instructions for reading and interpretation?</v>
      </c>
      <c r="B1434" s="116" t="s">
        <v>64</v>
      </c>
      <c r="C1434" s="596" t="s">
        <v>6906</v>
      </c>
      <c r="D1434" s="116" t="s">
        <v>5408</v>
      </c>
      <c r="E1434" s="133" t="s">
        <v>4652</v>
      </c>
    </row>
    <row r="1435" spans="1:5">
      <c r="A1435" s="145" t="str">
        <f t="shared" si="23"/>
        <v>SHIGELLA/SALMONELLA SEROLOGY</v>
      </c>
      <c r="B1435" s="116" t="s">
        <v>667</v>
      </c>
      <c r="C1435" s="624" t="s">
        <v>6599</v>
      </c>
      <c r="D1435" s="116" t="s">
        <v>2543</v>
      </c>
      <c r="E1435" s="133" t="s">
        <v>4664</v>
      </c>
    </row>
    <row r="1436" spans="1:5">
      <c r="A1436" s="145" t="str">
        <f t="shared" si="23"/>
        <v>Shigella serology</v>
      </c>
      <c r="B1436" s="116" t="s">
        <v>2173</v>
      </c>
      <c r="C1436" s="618" t="s">
        <v>6912</v>
      </c>
      <c r="D1436" s="116" t="s">
        <v>2576</v>
      </c>
      <c r="E1436" s="133" t="s">
        <v>3263</v>
      </c>
    </row>
    <row r="1437" spans="1:5" ht="25.5">
      <c r="A1437" s="145" t="str">
        <f t="shared" si="23"/>
        <v>Is this reagent in use in your lab? (If No, select N/A for the remaining questions about this reagent)</v>
      </c>
      <c r="B1437" s="116" t="s">
        <v>279</v>
      </c>
      <c r="C1437" s="596" t="s">
        <v>6181</v>
      </c>
      <c r="D1437" s="116" t="s">
        <v>5410</v>
      </c>
      <c r="E1437" s="133" t="s">
        <v>4644</v>
      </c>
    </row>
    <row r="1438" spans="1:5" ht="38.25">
      <c r="A1438" s="145" t="str">
        <f t="shared" si="23"/>
        <v>Has an up-to-date SOP been fully implemented?* (If the reagent is in use but there is no SOP, answer "no" to all remaining questions about this reagent)</v>
      </c>
      <c r="B1438" s="116" t="s">
        <v>280</v>
      </c>
      <c r="C1438" s="596" t="s">
        <v>6896</v>
      </c>
      <c r="D1438" s="116" t="s">
        <v>5406</v>
      </c>
      <c r="E1438" s="133" t="s">
        <v>4645</v>
      </c>
    </row>
    <row r="1439" spans="1:5">
      <c r="A1439" s="145" t="str">
        <f t="shared" si="23"/>
        <v>Is the SOP readily available** to bench staff?</v>
      </c>
      <c r="B1439" s="116" t="s">
        <v>61</v>
      </c>
      <c r="C1439" s="596" t="s">
        <v>6900</v>
      </c>
      <c r="D1439" s="116" t="s">
        <v>5402</v>
      </c>
      <c r="E1439" s="133" t="s">
        <v>4646</v>
      </c>
    </row>
    <row r="1440" spans="1:5" ht="25.5">
      <c r="A1440" s="145" t="str">
        <f t="shared" si="23"/>
        <v>Does the SOP define QC organisms, QC frequency, and expected QC results?</v>
      </c>
      <c r="B1440" s="116" t="s">
        <v>62</v>
      </c>
      <c r="C1440" s="596" t="s">
        <v>6898</v>
      </c>
      <c r="D1440" s="116" t="s">
        <v>5403</v>
      </c>
      <c r="E1440" s="133" t="s">
        <v>4647</v>
      </c>
    </row>
    <row r="1441" spans="1:5">
      <c r="A1441" s="145" t="str">
        <f t="shared" si="23"/>
        <v>Does the SOP provide stepwise instructions for test performance?</v>
      </c>
      <c r="B1441" s="116" t="s">
        <v>1927</v>
      </c>
      <c r="C1441" s="596" t="s">
        <v>6188</v>
      </c>
      <c r="D1441" s="116" t="s">
        <v>5407</v>
      </c>
      <c r="E1441" s="62" t="s">
        <v>4665</v>
      </c>
    </row>
    <row r="1442" spans="1:5">
      <c r="A1442" s="145" t="str">
        <f t="shared" si="23"/>
        <v>Does the SOP provide stepwise instructions for reading and interpretation?</v>
      </c>
      <c r="B1442" s="116" t="s">
        <v>64</v>
      </c>
      <c r="C1442" s="596" t="s">
        <v>6906</v>
      </c>
      <c r="D1442" s="116" t="s">
        <v>5408</v>
      </c>
      <c r="E1442" s="133" t="s">
        <v>4652</v>
      </c>
    </row>
    <row r="1443" spans="1:5">
      <c r="A1443" s="145" t="str">
        <f t="shared" si="23"/>
        <v>Salmonella serology</v>
      </c>
      <c r="B1443" s="116" t="s">
        <v>2174</v>
      </c>
      <c r="C1443" s="618" t="s">
        <v>6913</v>
      </c>
      <c r="D1443" s="116" t="s">
        <v>2577</v>
      </c>
      <c r="E1443" s="133" t="s">
        <v>3264</v>
      </c>
    </row>
    <row r="1444" spans="1:5" ht="25.5">
      <c r="A1444" s="145" t="str">
        <f t="shared" si="23"/>
        <v>Is this reagent in use in your lab? (If No, select N/A for the remaining questions about this reagent)</v>
      </c>
      <c r="B1444" s="116" t="s">
        <v>279</v>
      </c>
      <c r="C1444" s="596" t="s">
        <v>6181</v>
      </c>
      <c r="D1444" s="116" t="s">
        <v>5410</v>
      </c>
      <c r="E1444" s="133" t="s">
        <v>4644</v>
      </c>
    </row>
    <row r="1445" spans="1:5" ht="38.25">
      <c r="A1445" s="145" t="str">
        <f t="shared" si="23"/>
        <v>Has an up-to-date SOP been fully implemented?* (If the reagent is in use but there is no SOP, answer "no" to all remaining questions about this reagent)</v>
      </c>
      <c r="B1445" s="116" t="s">
        <v>280</v>
      </c>
      <c r="C1445" s="596" t="s">
        <v>6896</v>
      </c>
      <c r="D1445" s="116" t="s">
        <v>5406</v>
      </c>
      <c r="E1445" s="133" t="s">
        <v>4645</v>
      </c>
    </row>
    <row r="1446" spans="1:5">
      <c r="A1446" s="145" t="str">
        <f t="shared" si="23"/>
        <v>Is the SOP readily available** to bench staff?</v>
      </c>
      <c r="B1446" s="116" t="s">
        <v>61</v>
      </c>
      <c r="C1446" s="596" t="s">
        <v>6900</v>
      </c>
      <c r="D1446" s="116" t="s">
        <v>5402</v>
      </c>
      <c r="E1446" s="133" t="s">
        <v>4646</v>
      </c>
    </row>
    <row r="1447" spans="1:5" ht="25.5">
      <c r="A1447" s="145" t="str">
        <f t="shared" si="23"/>
        <v>Does the SOP define QC organisms, QC frequency, and expected QC results?</v>
      </c>
      <c r="B1447" s="116" t="s">
        <v>62</v>
      </c>
      <c r="C1447" s="596" t="s">
        <v>6898</v>
      </c>
      <c r="D1447" s="116" t="s">
        <v>5403</v>
      </c>
      <c r="E1447" s="133" t="s">
        <v>4647</v>
      </c>
    </row>
    <row r="1448" spans="1:5">
      <c r="A1448" s="145" t="str">
        <f t="shared" si="23"/>
        <v>Does the SOP provide stepwise instructions for test performance?</v>
      </c>
      <c r="B1448" s="116" t="s">
        <v>1927</v>
      </c>
      <c r="C1448" s="596" t="s">
        <v>6188</v>
      </c>
      <c r="D1448" s="116" t="s">
        <v>5407</v>
      </c>
      <c r="E1448" s="62" t="s">
        <v>4665</v>
      </c>
    </row>
    <row r="1449" spans="1:5">
      <c r="A1449" s="145" t="str">
        <f t="shared" si="23"/>
        <v>Does the SOP provide stepwise instructions for reading and interpretation?</v>
      </c>
      <c r="B1449" s="116" t="s">
        <v>64</v>
      </c>
      <c r="C1449" s="596" t="s">
        <v>6906</v>
      </c>
      <c r="D1449" s="116" t="s">
        <v>5408</v>
      </c>
      <c r="E1449" s="133" t="s">
        <v>4652</v>
      </c>
    </row>
    <row r="1450" spans="1:5">
      <c r="A1450" s="145" t="str">
        <f t="shared" si="23"/>
        <v>ACINETOBACTER SPP, CONVENTIONAL ID METHODS</v>
      </c>
      <c r="B1450" s="116" t="s">
        <v>340</v>
      </c>
      <c r="C1450" s="624" t="s">
        <v>6914</v>
      </c>
      <c r="D1450" s="116" t="s">
        <v>2544</v>
      </c>
      <c r="E1450" s="133" t="s">
        <v>3244</v>
      </c>
    </row>
    <row r="1451" spans="1:5">
      <c r="A1451" s="145" t="str">
        <f t="shared" si="23"/>
        <v>Glucose Oxidative-Fermentative (OF) test</v>
      </c>
      <c r="B1451" s="116" t="s">
        <v>2175</v>
      </c>
      <c r="C1451" s="618" t="s">
        <v>6915</v>
      </c>
      <c r="D1451" s="116" t="s">
        <v>3000</v>
      </c>
      <c r="E1451" s="135" t="s">
        <v>4666</v>
      </c>
    </row>
    <row r="1452" spans="1:5" ht="25.5">
      <c r="A1452" s="145" t="str">
        <f t="shared" si="23"/>
        <v>Is this reagent in use in your lab? (If No, select N/A for the remaining questions about this reagent)</v>
      </c>
      <c r="B1452" s="116" t="s">
        <v>279</v>
      </c>
      <c r="C1452" s="596" t="s">
        <v>6181</v>
      </c>
      <c r="D1452" s="116" t="s">
        <v>5410</v>
      </c>
      <c r="E1452" s="133" t="s">
        <v>4644</v>
      </c>
    </row>
    <row r="1453" spans="1:5" ht="38.25">
      <c r="A1453" s="145" t="str">
        <f t="shared" si="23"/>
        <v>Has an up-to-date SOP been fully implemented?* (If the reagent is in use but there is no SOP, answer "no" to all remaining questions about this reagent)</v>
      </c>
      <c r="B1453" s="116" t="s">
        <v>280</v>
      </c>
      <c r="C1453" s="596" t="s">
        <v>6896</v>
      </c>
      <c r="D1453" s="116" t="s">
        <v>5406</v>
      </c>
      <c r="E1453" s="133" t="s">
        <v>4645</v>
      </c>
    </row>
    <row r="1454" spans="1:5">
      <c r="A1454" s="145" t="str">
        <f t="shared" si="23"/>
        <v>Is the SOP readily available** to bench staff?</v>
      </c>
      <c r="B1454" s="116" t="s">
        <v>61</v>
      </c>
      <c r="C1454" s="596" t="s">
        <v>6900</v>
      </c>
      <c r="D1454" s="116" t="s">
        <v>5402</v>
      </c>
      <c r="E1454" s="133" t="s">
        <v>4646</v>
      </c>
    </row>
    <row r="1455" spans="1:5" ht="25.5">
      <c r="A1455" s="145" t="str">
        <f t="shared" si="23"/>
        <v>Does the SOP define QC organisms, QC frequency, and expected QC results?</v>
      </c>
      <c r="B1455" s="116" t="s">
        <v>62</v>
      </c>
      <c r="C1455" s="596" t="s">
        <v>6898</v>
      </c>
      <c r="D1455" s="116" t="s">
        <v>5403</v>
      </c>
      <c r="E1455" s="133" t="s">
        <v>4647</v>
      </c>
    </row>
    <row r="1456" spans="1:5">
      <c r="A1456" s="145" t="str">
        <f t="shared" si="23"/>
        <v>Does the SOP provide stepwise instructions for inoculation and incubation?</v>
      </c>
      <c r="B1456" s="116" t="s">
        <v>63</v>
      </c>
      <c r="C1456" s="596" t="s">
        <v>6188</v>
      </c>
      <c r="D1456" s="116" t="s">
        <v>5407</v>
      </c>
      <c r="E1456" s="133" t="s">
        <v>4651</v>
      </c>
    </row>
    <row r="1457" spans="1:5">
      <c r="A1457" s="145" t="str">
        <f t="shared" si="23"/>
        <v>Does the SOP provide stepwise instructions for reading and interpretation?</v>
      </c>
      <c r="B1457" s="116" t="s">
        <v>64</v>
      </c>
      <c r="C1457" s="596" t="s">
        <v>6906</v>
      </c>
      <c r="D1457" s="116" t="s">
        <v>5408</v>
      </c>
      <c r="E1457" s="133" t="s">
        <v>4652</v>
      </c>
    </row>
    <row r="1458" spans="1:5">
      <c r="A1458" s="145" t="str">
        <f t="shared" si="23"/>
        <v>Nitrate reduction</v>
      </c>
      <c r="B1458" s="116" t="s">
        <v>2176</v>
      </c>
      <c r="C1458" s="618" t="s">
        <v>6071</v>
      </c>
      <c r="D1458" s="116" t="s">
        <v>2572</v>
      </c>
      <c r="E1458" s="133" t="s">
        <v>3259</v>
      </c>
    </row>
    <row r="1459" spans="1:5" ht="25.5">
      <c r="A1459" s="145" t="str">
        <f t="shared" si="23"/>
        <v>Is this reagent in use in your lab? (If No, select N/A for the remaining questions about this reagent)</v>
      </c>
      <c r="B1459" s="116" t="s">
        <v>279</v>
      </c>
      <c r="C1459" s="596" t="s">
        <v>6181</v>
      </c>
      <c r="D1459" s="116" t="s">
        <v>5410</v>
      </c>
      <c r="E1459" s="133" t="s">
        <v>4644</v>
      </c>
    </row>
    <row r="1460" spans="1:5" ht="38.25">
      <c r="A1460" s="145" t="str">
        <f t="shared" si="23"/>
        <v>Has an up-to-date SOP been fully implemented?* (If the reagent is in use but there is no SOP, answer "no" to all remaining questions about this reagent)</v>
      </c>
      <c r="B1460" s="116" t="s">
        <v>280</v>
      </c>
      <c r="C1460" s="596" t="s">
        <v>6896</v>
      </c>
      <c r="D1460" s="116" t="s">
        <v>5406</v>
      </c>
      <c r="E1460" s="133" t="s">
        <v>4645</v>
      </c>
    </row>
    <row r="1461" spans="1:5">
      <c r="A1461" s="145" t="str">
        <f t="shared" si="23"/>
        <v>Is the SOP readily available** to bench staff?</v>
      </c>
      <c r="B1461" s="116" t="s">
        <v>61</v>
      </c>
      <c r="C1461" s="596" t="s">
        <v>6900</v>
      </c>
      <c r="D1461" s="116" t="s">
        <v>5402</v>
      </c>
      <c r="E1461" s="133" t="s">
        <v>4646</v>
      </c>
    </row>
    <row r="1462" spans="1:5" ht="25.5">
      <c r="A1462" s="145" t="str">
        <f t="shared" si="23"/>
        <v>Does the SOP define QC organisms, QC frequency, and expected QC results?</v>
      </c>
      <c r="B1462" s="116" t="s">
        <v>62</v>
      </c>
      <c r="C1462" s="596" t="s">
        <v>6898</v>
      </c>
      <c r="D1462" s="116" t="s">
        <v>5403</v>
      </c>
      <c r="E1462" s="133" t="s">
        <v>4647</v>
      </c>
    </row>
    <row r="1463" spans="1:5">
      <c r="A1463" s="145" t="str">
        <f t="shared" si="23"/>
        <v>Does the SOP provide stepwise instructions for inoculation and incubation?</v>
      </c>
      <c r="B1463" s="116" t="s">
        <v>63</v>
      </c>
      <c r="C1463" s="596" t="s">
        <v>6188</v>
      </c>
      <c r="D1463" s="116" t="s">
        <v>5407</v>
      </c>
      <c r="E1463" s="133" t="s">
        <v>4651</v>
      </c>
    </row>
    <row r="1464" spans="1:5">
      <c r="A1464" s="145" t="str">
        <f t="shared" si="23"/>
        <v>Does the SOP provide stepwise instructions for reading and interpretation?</v>
      </c>
      <c r="B1464" s="116" t="s">
        <v>64</v>
      </c>
      <c r="C1464" s="596" t="s">
        <v>6906</v>
      </c>
      <c r="D1464" s="116" t="s">
        <v>5408</v>
      </c>
      <c r="E1464" s="133" t="s">
        <v>4652</v>
      </c>
    </row>
    <row r="1465" spans="1:5">
      <c r="A1465" s="145" t="str">
        <f t="shared" si="23"/>
        <v>Gelatin hydrolysis</v>
      </c>
      <c r="B1465" s="116" t="s">
        <v>2177</v>
      </c>
      <c r="C1465" s="618" t="s">
        <v>6072</v>
      </c>
      <c r="D1465" s="116" t="s">
        <v>2573</v>
      </c>
      <c r="E1465" s="133" t="s">
        <v>3260</v>
      </c>
    </row>
    <row r="1466" spans="1:5" ht="25.5">
      <c r="A1466" s="145" t="str">
        <f t="shared" si="23"/>
        <v>Is this reagent in use in your lab? (If No, select N/A for the remaining questions about this reagent)</v>
      </c>
      <c r="B1466" s="116" t="s">
        <v>279</v>
      </c>
      <c r="C1466" s="596" t="s">
        <v>6181</v>
      </c>
      <c r="D1466" s="116" t="s">
        <v>5410</v>
      </c>
      <c r="E1466" s="133" t="s">
        <v>4644</v>
      </c>
    </row>
    <row r="1467" spans="1:5" ht="38.25">
      <c r="A1467" s="145" t="str">
        <f t="shared" si="23"/>
        <v>Has an up-to-date SOP been fully implemented?* (If the reagent is in use but there is no SOP, answer "no" to all remaining questions about this reagent)</v>
      </c>
      <c r="B1467" s="116" t="s">
        <v>280</v>
      </c>
      <c r="C1467" s="596" t="s">
        <v>6896</v>
      </c>
      <c r="D1467" s="116" t="s">
        <v>5406</v>
      </c>
      <c r="E1467" s="133" t="s">
        <v>4645</v>
      </c>
    </row>
    <row r="1468" spans="1:5">
      <c r="A1468" s="145" t="str">
        <f t="shared" si="23"/>
        <v>Is the SOP readily available** to bench staff?</v>
      </c>
      <c r="B1468" s="116" t="s">
        <v>61</v>
      </c>
      <c r="C1468" s="596" t="s">
        <v>6900</v>
      </c>
      <c r="D1468" s="116" t="s">
        <v>5402</v>
      </c>
      <c r="E1468" s="133" t="s">
        <v>4646</v>
      </c>
    </row>
    <row r="1469" spans="1:5" ht="25.5">
      <c r="A1469" s="145" t="str">
        <f t="shared" si="23"/>
        <v>Does the SOP define QC organisms, QC frequency, and expected QC results?</v>
      </c>
      <c r="B1469" s="116" t="s">
        <v>62</v>
      </c>
      <c r="C1469" s="596" t="s">
        <v>6898</v>
      </c>
      <c r="D1469" s="116" t="s">
        <v>5403</v>
      </c>
      <c r="E1469" s="133" t="s">
        <v>4647</v>
      </c>
    </row>
    <row r="1470" spans="1:5">
      <c r="A1470" s="145" t="str">
        <f t="shared" si="23"/>
        <v>Does the SOP provide stepwise instructions for inoculation and incubation?</v>
      </c>
      <c r="B1470" s="116" t="s">
        <v>63</v>
      </c>
      <c r="C1470" s="596" t="s">
        <v>6188</v>
      </c>
      <c r="D1470" s="116" t="s">
        <v>5407</v>
      </c>
      <c r="E1470" s="133" t="s">
        <v>4651</v>
      </c>
    </row>
    <row r="1471" spans="1:5">
      <c r="A1471" s="145" t="str">
        <f t="shared" si="23"/>
        <v>Does the SOP provide stepwise instructions for reading and interpretation?</v>
      </c>
      <c r="B1471" s="116" t="s">
        <v>64</v>
      </c>
      <c r="C1471" s="596" t="s">
        <v>6906</v>
      </c>
      <c r="D1471" s="116" t="s">
        <v>5408</v>
      </c>
      <c r="E1471" s="133" t="s">
        <v>4652</v>
      </c>
    </row>
    <row r="1472" spans="1:5">
      <c r="A1472" s="145" t="str">
        <f t="shared" si="23"/>
        <v>Chloramphenicol resistance (disk)</v>
      </c>
      <c r="B1472" s="116" t="s">
        <v>2178</v>
      </c>
      <c r="C1472" s="618" t="s">
        <v>6916</v>
      </c>
      <c r="D1472" s="116" t="s">
        <v>2574</v>
      </c>
      <c r="E1472" s="133" t="s">
        <v>3261</v>
      </c>
    </row>
    <row r="1473" spans="1:5" ht="25.5">
      <c r="A1473" s="145" t="str">
        <f t="shared" si="23"/>
        <v>Is this test in use in your lab? (If No, select N/A for the remaining questions about this reagent)</v>
      </c>
      <c r="B1473" s="116" t="s">
        <v>281</v>
      </c>
      <c r="C1473" s="596" t="s">
        <v>6181</v>
      </c>
      <c r="D1473" s="116" t="s">
        <v>5416</v>
      </c>
      <c r="E1473" s="133" t="s">
        <v>4667</v>
      </c>
    </row>
    <row r="1474" spans="1:5" ht="38.25">
      <c r="A1474" s="145" t="str">
        <f t="shared" si="23"/>
        <v>Has an up-to-date SOP been fully implemented?* (If the reagent is in use but there is no SOP, answer "no" to all remaining questions about this reagent)</v>
      </c>
      <c r="B1474" s="116" t="s">
        <v>280</v>
      </c>
      <c r="C1474" s="596" t="s">
        <v>6896</v>
      </c>
      <c r="D1474" s="116" t="s">
        <v>5406</v>
      </c>
      <c r="E1474" s="133" t="s">
        <v>4645</v>
      </c>
    </row>
    <row r="1475" spans="1:5">
      <c r="A1475" s="145" t="str">
        <f t="shared" si="23"/>
        <v>Is the SOP readily available** to bench staff?</v>
      </c>
      <c r="B1475" s="116" t="s">
        <v>61</v>
      </c>
      <c r="C1475" s="596" t="s">
        <v>6900</v>
      </c>
      <c r="D1475" s="116" t="s">
        <v>5402</v>
      </c>
      <c r="E1475" s="133" t="s">
        <v>4646</v>
      </c>
    </row>
    <row r="1476" spans="1:5" ht="25.5">
      <c r="A1476" s="145" t="str">
        <f t="shared" ref="A1476:A1539" si="24">IF(langue=1,B1476,IF(langue=2,D1476,E1476))</f>
        <v>Does the SOP define QC organisms, QC frequency, and expected QC results?</v>
      </c>
      <c r="B1476" s="116" t="s">
        <v>62</v>
      </c>
      <c r="C1476" s="596" t="s">
        <v>6898</v>
      </c>
      <c r="D1476" s="116" t="s">
        <v>5403</v>
      </c>
      <c r="E1476" s="133" t="s">
        <v>4647</v>
      </c>
    </row>
    <row r="1477" spans="1:5">
      <c r="A1477" s="145" t="str">
        <f t="shared" si="24"/>
        <v>Does the SOP provide stepwise instructions for inoculation and incubation?</v>
      </c>
      <c r="B1477" s="116" t="s">
        <v>63</v>
      </c>
      <c r="C1477" s="596" t="s">
        <v>6188</v>
      </c>
      <c r="D1477" s="116" t="s">
        <v>5407</v>
      </c>
      <c r="E1477" s="133" t="s">
        <v>4651</v>
      </c>
    </row>
    <row r="1478" spans="1:5">
      <c r="A1478" s="145" t="str">
        <f t="shared" si="24"/>
        <v>Does the SOP provide stepwise instructions for reading and interpretation?</v>
      </c>
      <c r="B1478" s="116" t="s">
        <v>64</v>
      </c>
      <c r="C1478" s="596" t="s">
        <v>6906</v>
      </c>
      <c r="D1478" s="116" t="s">
        <v>5408</v>
      </c>
      <c r="E1478" s="133" t="s">
        <v>4652</v>
      </c>
    </row>
    <row r="1479" spans="1:5">
      <c r="A1479" s="145" t="str">
        <f t="shared" si="24"/>
        <v>Growth at 42°C</v>
      </c>
      <c r="B1479" s="116" t="s">
        <v>2179</v>
      </c>
      <c r="C1479" s="618" t="s">
        <v>6917</v>
      </c>
      <c r="D1479" s="116" t="s">
        <v>2575</v>
      </c>
      <c r="E1479" s="133" t="s">
        <v>3262</v>
      </c>
    </row>
    <row r="1480" spans="1:5" ht="25.5">
      <c r="A1480" s="145" t="str">
        <f t="shared" si="24"/>
        <v>Is this test in use in your lab? (If No, select N/A for the remaining questions about this reagent)</v>
      </c>
      <c r="B1480" s="116" t="s">
        <v>281</v>
      </c>
      <c r="C1480" s="596" t="s">
        <v>6181</v>
      </c>
      <c r="D1480" s="116" t="s">
        <v>5416</v>
      </c>
      <c r="E1480" s="133" t="s">
        <v>4667</v>
      </c>
    </row>
    <row r="1481" spans="1:5" ht="38.25">
      <c r="A1481" s="145" t="str">
        <f t="shared" si="24"/>
        <v>Has an up-to-date SOP been fully implemented?* (If the reagent is in use but there is no SOP, answer "no" to all remaining questions about this reagent)</v>
      </c>
      <c r="B1481" s="116" t="s">
        <v>280</v>
      </c>
      <c r="C1481" s="596" t="s">
        <v>6896</v>
      </c>
      <c r="D1481" s="116" t="s">
        <v>5406</v>
      </c>
      <c r="E1481" s="133" t="s">
        <v>4645</v>
      </c>
    </row>
    <row r="1482" spans="1:5">
      <c r="A1482" s="145" t="str">
        <f t="shared" si="24"/>
        <v>Is the SOP readily available** to bench staff?</v>
      </c>
      <c r="B1482" s="116" t="s">
        <v>61</v>
      </c>
      <c r="C1482" s="596" t="s">
        <v>6900</v>
      </c>
      <c r="D1482" s="116" t="s">
        <v>5402</v>
      </c>
      <c r="E1482" s="133" t="s">
        <v>4646</v>
      </c>
    </row>
    <row r="1483" spans="1:5" ht="25.5">
      <c r="A1483" s="145" t="str">
        <f t="shared" si="24"/>
        <v>Does the SOP define QC organisms, QC frequency, and expected QC results?</v>
      </c>
      <c r="B1483" s="116" t="s">
        <v>62</v>
      </c>
      <c r="C1483" s="596" t="s">
        <v>6898</v>
      </c>
      <c r="D1483" s="116" t="s">
        <v>5403</v>
      </c>
      <c r="E1483" s="133" t="s">
        <v>4647</v>
      </c>
    </row>
    <row r="1484" spans="1:5">
      <c r="A1484" s="145" t="str">
        <f t="shared" si="24"/>
        <v>Does the SOP provide stepwise instructions for inoculation and incubation?</v>
      </c>
      <c r="B1484" s="116" t="s">
        <v>63</v>
      </c>
      <c r="C1484" s="596" t="s">
        <v>6188</v>
      </c>
      <c r="D1484" s="116" t="s">
        <v>5407</v>
      </c>
      <c r="E1484" s="133" t="s">
        <v>4651</v>
      </c>
    </row>
    <row r="1485" spans="1:5">
      <c r="A1485" s="145" t="str">
        <f t="shared" si="24"/>
        <v>Does the SOP provide stepwise instructions for reading and interpretation?</v>
      </c>
      <c r="B1485" s="116" t="s">
        <v>64</v>
      </c>
      <c r="C1485" s="596" t="s">
        <v>6906</v>
      </c>
      <c r="D1485" s="116" t="s">
        <v>5408</v>
      </c>
      <c r="E1485" s="133" t="s">
        <v>4652</v>
      </c>
    </row>
    <row r="1486" spans="1:5">
      <c r="A1486" s="145" t="str">
        <f t="shared" si="24"/>
        <v>KIT-BASED ID METHODS</v>
      </c>
      <c r="B1486" s="116" t="s">
        <v>60</v>
      </c>
      <c r="C1486" s="625" t="s">
        <v>6918</v>
      </c>
      <c r="D1486" s="116" t="s">
        <v>4999</v>
      </c>
      <c r="E1486" s="133" t="s">
        <v>4072</v>
      </c>
    </row>
    <row r="1487" spans="1:5" ht="51">
      <c r="A1487" s="145" t="str">
        <f t="shared" si="24"/>
        <v xml:space="preserve"> If the lab uses rapid biochemical kits for organism ID (e.g., API, Liofilchem, RapID), does the SOP for each kit contain the following information? (If kits are not used, select "NA", if kits are used but there is no SOP, select "No")</v>
      </c>
      <c r="B1487" s="116" t="s">
        <v>2382</v>
      </c>
      <c r="C1487" s="601" t="s">
        <v>6919</v>
      </c>
      <c r="D1487" s="116" t="s">
        <v>5417</v>
      </c>
      <c r="E1487" s="133" t="s">
        <v>4668</v>
      </c>
    </row>
    <row r="1488" spans="1:5">
      <c r="A1488" s="145" t="str">
        <f t="shared" si="24"/>
        <v>Defined QC organisms, QC frequency, and expected QC results</v>
      </c>
      <c r="B1488" s="116" t="s">
        <v>2366</v>
      </c>
      <c r="C1488" s="596" t="s">
        <v>6920</v>
      </c>
      <c r="D1488" s="116" t="s">
        <v>5418</v>
      </c>
      <c r="E1488" s="62" t="s">
        <v>4669</v>
      </c>
    </row>
    <row r="1489" spans="1:5" ht="25.5">
      <c r="A1489" s="145" t="str">
        <f t="shared" si="24"/>
        <v>Stepwise instructions for preparing the inoculum in the correct liquid medium and at the correct density</v>
      </c>
      <c r="B1489" s="116" t="s">
        <v>6921</v>
      </c>
      <c r="C1489" s="596" t="s">
        <v>7478</v>
      </c>
      <c r="D1489" s="116" t="s">
        <v>3001</v>
      </c>
      <c r="E1489" s="133" t="s">
        <v>4670</v>
      </c>
    </row>
    <row r="1490" spans="1:5">
      <c r="A1490" s="145" t="str">
        <f t="shared" si="24"/>
        <v>Stepwise instructions on how to inoculate and incubate the device</v>
      </c>
      <c r="B1490" s="116" t="s">
        <v>2368</v>
      </c>
      <c r="C1490" s="596" t="s">
        <v>6207</v>
      </c>
      <c r="D1490" s="116" t="s">
        <v>3002</v>
      </c>
      <c r="E1490" s="133" t="s">
        <v>4671</v>
      </c>
    </row>
    <row r="1491" spans="1:5" ht="25.5">
      <c r="A1491" s="145" t="str">
        <f t="shared" si="24"/>
        <v>Stepwise instructions on how to read the results, including use of additional reagents if necessary</v>
      </c>
      <c r="B1491" s="116" t="s">
        <v>2369</v>
      </c>
      <c r="C1491" s="596" t="s">
        <v>6208</v>
      </c>
      <c r="D1491" s="116" t="s">
        <v>3003</v>
      </c>
      <c r="E1491" s="133" t="s">
        <v>4672</v>
      </c>
    </row>
    <row r="1492" spans="1:5">
      <c r="A1492" s="145" t="str">
        <f t="shared" si="24"/>
        <v>Clear guidance on interpreting results and recognizing unacceptable results</v>
      </c>
      <c r="B1492" s="116" t="s">
        <v>2370</v>
      </c>
      <c r="C1492" s="596" t="s">
        <v>6922</v>
      </c>
      <c r="D1492" s="116" t="s">
        <v>3004</v>
      </c>
      <c r="E1492" s="62" t="s">
        <v>4673</v>
      </c>
    </row>
    <row r="1493" spans="1:5" ht="25.5">
      <c r="A1493" s="145" t="str">
        <f t="shared" si="24"/>
        <v>1: Yes - 2: Partial - 3: No - NA: lab does not use rapid biochemical kits (answer NA until Manual/Conventional Methods)</v>
      </c>
      <c r="B1493" s="116" t="s">
        <v>2371</v>
      </c>
      <c r="C1493" s="613" t="s">
        <v>6923</v>
      </c>
      <c r="D1493" s="116" t="s">
        <v>5419</v>
      </c>
      <c r="E1493" s="133" t="s">
        <v>3439</v>
      </c>
    </row>
    <row r="1494" spans="1:5">
      <c r="A1494" s="145" t="str">
        <f t="shared" si="24"/>
        <v>Are the SOPs available in a language that the technologists are able to read fluently?</v>
      </c>
      <c r="B1494" s="116" t="s">
        <v>1997</v>
      </c>
      <c r="C1494" s="601" t="s">
        <v>6211</v>
      </c>
      <c r="D1494" s="116" t="s">
        <v>5420</v>
      </c>
      <c r="E1494" s="133" t="s">
        <v>4674</v>
      </c>
    </row>
    <row r="1495" spans="1:5">
      <c r="A1495" s="145" t="str">
        <f t="shared" si="24"/>
        <v xml:space="preserve">Is the lab using the inoculation media recommended by the manufacturer? </v>
      </c>
      <c r="B1495" s="116" t="s">
        <v>133</v>
      </c>
      <c r="C1495" s="601" t="s">
        <v>6212</v>
      </c>
      <c r="D1495" s="116" t="s">
        <v>3005</v>
      </c>
      <c r="E1495" s="133" t="s">
        <v>3440</v>
      </c>
    </row>
    <row r="1496" spans="1:5" ht="63.75">
      <c r="A1496" s="145" t="str">
        <f t="shared" si="24"/>
        <v>Following device inoculation, does the lab use the remaining inoculum to make a purity plate? (A purity plate is a light subculture of the inoculum that is made to ensure the inoculum was not mixed or contaminated; usually streaked like a urine to ensure visualization of individual colonies and checked for purity when reading results)</v>
      </c>
      <c r="B1496" s="116" t="s">
        <v>6924</v>
      </c>
      <c r="C1496" s="601" t="s">
        <v>7479</v>
      </c>
      <c r="D1496" s="116" t="s">
        <v>5421</v>
      </c>
      <c r="E1496" s="133" t="s">
        <v>4675</v>
      </c>
    </row>
    <row r="1497" spans="1:5" ht="25.5">
      <c r="A1497" s="145" t="str">
        <f t="shared" si="24"/>
        <v xml:space="preserve">Following incubation, are all supplemental reagents available and added according to manufacturer instructions? (e.g., VP1 &amp; 2 for API) </v>
      </c>
      <c r="B1497" s="116" t="s">
        <v>134</v>
      </c>
      <c r="C1497" s="601" t="s">
        <v>6925</v>
      </c>
      <c r="D1497" s="116" t="s">
        <v>3006</v>
      </c>
      <c r="E1497" s="133" t="s">
        <v>4676</v>
      </c>
    </row>
    <row r="1498" spans="1:5" ht="25.5">
      <c r="A1498" s="145" t="str">
        <f t="shared" si="24"/>
        <v>Are the databases used to interpret the kit results (bionumbers) up to date?</v>
      </c>
      <c r="B1498" s="116" t="s">
        <v>6927</v>
      </c>
      <c r="C1498" s="601" t="s">
        <v>6926</v>
      </c>
      <c r="D1498" s="116" t="s">
        <v>5422</v>
      </c>
      <c r="E1498" s="133" t="s">
        <v>4677</v>
      </c>
    </row>
    <row r="1499" spans="1:5" ht="51">
      <c r="A1499" s="145" t="str">
        <f t="shared" si="24"/>
        <v>When an ID result (bionumber) does not reach the threshold for an acceptable identification, is there evidence that appropriate action is taken, such as repeating the test by another method or performing additional biochemical tests?</v>
      </c>
      <c r="B1499" s="116" t="s">
        <v>135</v>
      </c>
      <c r="C1499" s="601" t="s">
        <v>6928</v>
      </c>
      <c r="D1499" s="116" t="s">
        <v>5423</v>
      </c>
      <c r="E1499" s="133" t="s">
        <v>4678</v>
      </c>
    </row>
    <row r="1500" spans="1:5">
      <c r="A1500" s="145" t="str">
        <f t="shared" si="24"/>
        <v>AUTOMATED ID METHODS</v>
      </c>
      <c r="B1500" s="116" t="s">
        <v>58</v>
      </c>
      <c r="C1500" s="625" t="s">
        <v>6929</v>
      </c>
      <c r="D1500" s="116" t="s">
        <v>2545</v>
      </c>
      <c r="E1500" s="133" t="s">
        <v>3245</v>
      </c>
    </row>
    <row r="1501" spans="1:5" ht="38.25">
      <c r="A1501" s="145" t="str">
        <f t="shared" si="24"/>
        <v>If the lab uses automated methods for organism ID (e.g., Vitek, Microscan, Phoenix), do the SOPs contain the following information? (User manuals provided by the manufacturer are not considered SOPs)</v>
      </c>
      <c r="B1501" s="116" t="s">
        <v>2376</v>
      </c>
      <c r="C1501" s="596" t="s">
        <v>6930</v>
      </c>
      <c r="D1501" s="116" t="s">
        <v>5424</v>
      </c>
      <c r="E1501" s="133" t="s">
        <v>4679</v>
      </c>
    </row>
    <row r="1502" spans="1:5">
      <c r="A1502" s="145" t="str">
        <f t="shared" si="24"/>
        <v>Defined QC organisms, QC frequency, and expected QC results</v>
      </c>
      <c r="B1502" s="116" t="s">
        <v>2366</v>
      </c>
      <c r="C1502" s="596" t="s">
        <v>6931</v>
      </c>
      <c r="D1502" s="116" t="s">
        <v>5418</v>
      </c>
      <c r="E1502" s="62" t="s">
        <v>3438</v>
      </c>
    </row>
    <row r="1503" spans="1:5" ht="25.5">
      <c r="A1503" s="145" t="str">
        <f t="shared" si="24"/>
        <v>Stepwise instructions for preparing the inoculum in the correct liquid medium and at the correct density</v>
      </c>
      <c r="B1503" s="116" t="s">
        <v>2367</v>
      </c>
      <c r="C1503" s="596" t="s">
        <v>7478</v>
      </c>
      <c r="D1503" s="116" t="s">
        <v>3001</v>
      </c>
      <c r="E1503" s="133" t="s">
        <v>4670</v>
      </c>
    </row>
    <row r="1504" spans="1:5">
      <c r="A1504" s="145" t="str">
        <f t="shared" si="24"/>
        <v>Stepwise instructions on how to inoculate and incubate the device</v>
      </c>
      <c r="B1504" s="116" t="s">
        <v>2368</v>
      </c>
      <c r="C1504" s="596" t="s">
        <v>6207</v>
      </c>
      <c r="D1504" s="116" t="s">
        <v>3002</v>
      </c>
      <c r="E1504" s="133" t="s">
        <v>4671</v>
      </c>
    </row>
    <row r="1505" spans="1:5" ht="25.5">
      <c r="A1505" s="145" t="str">
        <f t="shared" si="24"/>
        <v>Stepwise instructions on how to read the results, including use of additional reagents if necessary</v>
      </c>
      <c r="B1505" s="116" t="s">
        <v>2369</v>
      </c>
      <c r="C1505" s="596" t="s">
        <v>6208</v>
      </c>
      <c r="D1505" s="116" t="s">
        <v>3003</v>
      </c>
      <c r="E1505" s="133" t="s">
        <v>4672</v>
      </c>
    </row>
    <row r="1506" spans="1:5">
      <c r="A1506" s="145" t="str">
        <f t="shared" si="24"/>
        <v>Clear guidance on interpreting results and recognizing unacceptable results</v>
      </c>
      <c r="B1506" s="116" t="s">
        <v>2370</v>
      </c>
      <c r="C1506" s="596" t="s">
        <v>6922</v>
      </c>
      <c r="D1506" s="116" t="s">
        <v>3004</v>
      </c>
      <c r="E1506" s="62" t="s">
        <v>4680</v>
      </c>
    </row>
    <row r="1507" spans="1:5">
      <c r="A1507" s="145" t="str">
        <f t="shared" si="24"/>
        <v>1: Yes; 2: Partial; 3: No; NA: automated methods are not used</v>
      </c>
      <c r="B1507" s="116" t="s">
        <v>1999</v>
      </c>
      <c r="C1507" s="613" t="s">
        <v>6216</v>
      </c>
      <c r="D1507" s="116" t="s">
        <v>3007</v>
      </c>
      <c r="E1507" s="133" t="s">
        <v>3441</v>
      </c>
    </row>
    <row r="1508" spans="1:5" ht="25.5">
      <c r="A1508" s="145" t="str">
        <f t="shared" si="24"/>
        <v>Is the SOP available in a language that the technologists using the instrument are able to read fluently?</v>
      </c>
      <c r="B1508" s="116" t="s">
        <v>2377</v>
      </c>
      <c r="C1508" s="596" t="s">
        <v>6217</v>
      </c>
      <c r="D1508" s="116" t="s">
        <v>5420</v>
      </c>
      <c r="E1508" s="133" t="s">
        <v>4674</v>
      </c>
    </row>
    <row r="1509" spans="1:5">
      <c r="A1509" s="145" t="str">
        <f t="shared" si="24"/>
        <v xml:space="preserve">Is the lab using the inoculation medium recommended by the manufacturer? </v>
      </c>
      <c r="B1509" s="116" t="s">
        <v>59</v>
      </c>
      <c r="C1509" s="596" t="s">
        <v>6212</v>
      </c>
      <c r="D1509" s="116" t="s">
        <v>3005</v>
      </c>
      <c r="E1509" s="133" t="s">
        <v>3440</v>
      </c>
    </row>
    <row r="1510" spans="1:5" ht="25.5">
      <c r="A1510" s="145" t="str">
        <f t="shared" si="24"/>
        <v>Following card/tray inoculation, does the lab use the remaining inoculum to make a purity plate?</v>
      </c>
      <c r="B1510" s="116" t="s">
        <v>1905</v>
      </c>
      <c r="C1510" s="601" t="s">
        <v>7480</v>
      </c>
      <c r="D1510" s="116" t="s">
        <v>3008</v>
      </c>
      <c r="E1510" s="62" t="s">
        <v>3442</v>
      </c>
    </row>
    <row r="1511" spans="1:5" ht="51">
      <c r="A1511" s="145" t="str">
        <f t="shared" si="24"/>
        <v>A purity plate is a light subculture of the inoculum that is made to ensure the inoculum was not mixed or contaminated; usually streaked like a urine to ensure visualization of individual colonies and checked for purity when reading results. BAP is typically used.</v>
      </c>
      <c r="B1511" s="116" t="s">
        <v>2253</v>
      </c>
      <c r="C1511" s="626" t="s">
        <v>6932</v>
      </c>
      <c r="D1511" s="116" t="s">
        <v>5425</v>
      </c>
      <c r="E1511" s="133" t="s">
        <v>4681</v>
      </c>
    </row>
    <row r="1512" spans="1:5" ht="38.25">
      <c r="A1512" s="145" t="str">
        <f t="shared" si="24"/>
        <v>When the instrument software flags an ID result as questionable, is there evidence that appropriate action is taken, such as repeating the test by another method or performing additional biochemical tests?</v>
      </c>
      <c r="B1512" s="116" t="s">
        <v>137</v>
      </c>
      <c r="C1512" s="601" t="s">
        <v>6933</v>
      </c>
      <c r="D1512" s="116" t="s">
        <v>5426</v>
      </c>
      <c r="E1512" s="133" t="s">
        <v>4682</v>
      </c>
    </row>
    <row r="1513" spans="1:5">
      <c r="A1513" s="145" t="str">
        <f t="shared" si="24"/>
        <v>IDENTIFICATION FLOWCHARTS</v>
      </c>
      <c r="B1513" s="116" t="s">
        <v>2383</v>
      </c>
      <c r="C1513" s="624" t="s">
        <v>6934</v>
      </c>
      <c r="D1513" s="116" t="s">
        <v>5427</v>
      </c>
      <c r="E1513" s="133" t="s">
        <v>3246</v>
      </c>
    </row>
    <row r="1514" spans="1:5">
      <c r="A1514" s="145" t="str">
        <f t="shared" si="24"/>
        <v>1: Always - 2:  Sometimes - 3: Never</v>
      </c>
      <c r="B1514" s="116" t="s">
        <v>138</v>
      </c>
      <c r="C1514" s="613" t="s">
        <v>6187</v>
      </c>
      <c r="D1514" s="116" t="s">
        <v>2993</v>
      </c>
      <c r="E1514" s="133" t="s">
        <v>3437</v>
      </c>
    </row>
    <row r="1515" spans="1:5" ht="38.25">
      <c r="A1515" s="145" t="str">
        <f t="shared" si="24"/>
        <v xml:space="preserve">When the primary plate has mixed colony types, is it standard practice to subculture each colony of interest to a fresh plate to ensure purity prior to pursuing identification? </v>
      </c>
      <c r="B1515" s="116" t="s">
        <v>2384</v>
      </c>
      <c r="C1515" s="596" t="s">
        <v>6935</v>
      </c>
      <c r="D1515" s="140" t="s">
        <v>3009</v>
      </c>
      <c r="E1515" s="133" t="s">
        <v>4683</v>
      </c>
    </row>
    <row r="1516" spans="1:5" ht="25.5">
      <c r="A1516" s="145" t="str">
        <f t="shared" si="24"/>
        <v>Is it standard practice to perform a gram stain on each isolate of interest prior to performing any other testing?</v>
      </c>
      <c r="B1516" s="116" t="s">
        <v>2385</v>
      </c>
      <c r="C1516" s="596" t="s">
        <v>6218</v>
      </c>
      <c r="D1516" s="116" t="s">
        <v>3010</v>
      </c>
      <c r="E1516" s="133" t="s">
        <v>3443</v>
      </c>
    </row>
    <row r="1517" spans="1:5" ht="38.25">
      <c r="A1517" s="145" t="str">
        <f t="shared" si="24"/>
        <v>For gram negative bacilli, is it standard practice to perform an oxidase test first, before proceeding with any other identification tests (including automated ID)?</v>
      </c>
      <c r="B1517" s="116" t="s">
        <v>2387</v>
      </c>
      <c r="C1517" s="596" t="s">
        <v>6936</v>
      </c>
      <c r="D1517" s="116" t="s">
        <v>3011</v>
      </c>
      <c r="E1517" s="133" t="s">
        <v>4684</v>
      </c>
    </row>
    <row r="1518" spans="1:5" ht="38.25">
      <c r="A1518" s="145" t="str">
        <f t="shared" si="24"/>
        <v>For gram negative bacilli, is it standard practice to perform an indole test second, before proceeding with other identification tests (including automated ID)?</v>
      </c>
      <c r="B1518" s="116" t="s">
        <v>2388</v>
      </c>
      <c r="C1518" s="601" t="s">
        <v>6937</v>
      </c>
      <c r="D1518" s="116" t="s">
        <v>3012</v>
      </c>
      <c r="E1518" s="133" t="s">
        <v>4685</v>
      </c>
    </row>
    <row r="1519" spans="1:5" ht="25.5">
      <c r="A1519" s="145" t="str">
        <f t="shared" si="24"/>
        <v>For oxidase-negative gram negative bacilli that do not ferment lactose (clear on MacConkey), are sufficient tests available to achieve a definitive identification?</v>
      </c>
      <c r="B1519" s="116" t="s">
        <v>2400</v>
      </c>
      <c r="C1519" s="601" t="s">
        <v>6938</v>
      </c>
      <c r="D1519" s="116" t="s">
        <v>3013</v>
      </c>
      <c r="E1519" s="133" t="s">
        <v>4686</v>
      </c>
    </row>
    <row r="1520" spans="1:5" ht="38.25">
      <c r="A1520" s="145" t="str">
        <f t="shared" si="24"/>
        <v>For oxidase-positive gram negative bacilli that are not Pseudomonas aeruginosa (lack the characteristic odor), are sufficient tests available to achieve a definitive identification?</v>
      </c>
      <c r="B1520" s="116" t="s">
        <v>2988</v>
      </c>
      <c r="C1520" s="596" t="s">
        <v>6939</v>
      </c>
      <c r="D1520" s="116" t="s">
        <v>3014</v>
      </c>
      <c r="E1520" s="133" t="s">
        <v>4687</v>
      </c>
    </row>
    <row r="1521" spans="1:5" ht="38.25">
      <c r="A1521" s="145" t="str">
        <f t="shared" si="24"/>
        <v>For gram positive cocci, is it standard practice to perform a catalase test first, before proceeding with any other identification tests (including automated ID)?</v>
      </c>
      <c r="B1521" s="116" t="s">
        <v>2386</v>
      </c>
      <c r="C1521" s="596" t="s">
        <v>6940</v>
      </c>
      <c r="D1521" s="116" t="s">
        <v>3015</v>
      </c>
      <c r="E1521" s="133" t="s">
        <v>4688</v>
      </c>
    </row>
    <row r="1522" spans="1:5" ht="38.25">
      <c r="A1522" s="145" t="str">
        <f t="shared" si="24"/>
        <v>For catalase positive gram positive cocci, is it standard practice to perform a coagulase test next, before proceeding with other identification tests (including automated ID)?</v>
      </c>
      <c r="B1522" s="116" t="s">
        <v>2389</v>
      </c>
      <c r="C1522" s="596" t="s">
        <v>6941</v>
      </c>
      <c r="D1522" s="116" t="s">
        <v>5428</v>
      </c>
      <c r="E1522" s="133" t="s">
        <v>4689</v>
      </c>
    </row>
    <row r="1523" spans="1:5" ht="38.25">
      <c r="A1523" s="145" t="str">
        <f t="shared" si="24"/>
        <v>For catalase negative gram positive cocci, is it standard practice to evaluate the type of hemolysis (alpha, beta, gamma), before proceeding with other identification tests (including automated ID)?</v>
      </c>
      <c r="B1523" s="116" t="s">
        <v>2390</v>
      </c>
      <c r="C1523" s="596" t="s">
        <v>6942</v>
      </c>
      <c r="D1523" s="116" t="s">
        <v>5429</v>
      </c>
      <c r="E1523" s="133" t="s">
        <v>4690</v>
      </c>
    </row>
    <row r="1524" spans="1:5">
      <c r="A1524" s="145" t="str">
        <f t="shared" si="24"/>
        <v>Fully implemented*, up-to-date SOP is in place</v>
      </c>
      <c r="B1524" s="116" t="s">
        <v>2183</v>
      </c>
      <c r="C1524" s="594" t="s">
        <v>6943</v>
      </c>
      <c r="D1524" s="116" t="s">
        <v>5430</v>
      </c>
      <c r="E1524" s="62" t="s">
        <v>4691</v>
      </c>
    </row>
    <row r="1525" spans="1:5">
      <c r="A1525" s="145" t="str">
        <f t="shared" si="24"/>
        <v>SOP is readily available** to bench staff</v>
      </c>
      <c r="B1525" s="116" t="s">
        <v>2152</v>
      </c>
      <c r="C1525" s="594" t="s">
        <v>6944</v>
      </c>
      <c r="D1525" s="116" t="s">
        <v>4994</v>
      </c>
      <c r="E1525" s="133" t="s">
        <v>4692</v>
      </c>
    </row>
    <row r="1526" spans="1:5">
      <c r="A1526" s="145" t="str">
        <f t="shared" si="24"/>
        <v>SOP defines QC organisms, frequency, and expected results</v>
      </c>
      <c r="B1526" s="116" t="s">
        <v>2153</v>
      </c>
      <c r="C1526" s="594" t="s">
        <v>6945</v>
      </c>
      <c r="D1526" s="116" t="s">
        <v>5431</v>
      </c>
      <c r="E1526" s="133" t="s">
        <v>4693</v>
      </c>
    </row>
    <row r="1527" spans="1:5">
      <c r="A1527" s="145" t="str">
        <f t="shared" si="24"/>
        <v>SOP provides stepwise instructions for test performance</v>
      </c>
      <c r="B1527" s="116" t="s">
        <v>2154</v>
      </c>
      <c r="C1527" s="594" t="s">
        <v>6946</v>
      </c>
      <c r="D1527" s="116" t="s">
        <v>5432</v>
      </c>
      <c r="E1527" s="62" t="s">
        <v>4694</v>
      </c>
    </row>
    <row r="1528" spans="1:5">
      <c r="A1528" s="145" t="str">
        <f t="shared" si="24"/>
        <v>SOP provides stepwise instructions for test interpretation</v>
      </c>
      <c r="B1528" s="116" t="s">
        <v>2155</v>
      </c>
      <c r="C1528" s="594" t="s">
        <v>6947</v>
      </c>
      <c r="D1528" s="116" t="s">
        <v>4997</v>
      </c>
      <c r="E1528" s="133" t="s">
        <v>4695</v>
      </c>
    </row>
    <row r="1529" spans="1:5">
      <c r="A1529" s="145" t="str">
        <f t="shared" si="24"/>
        <v>11- ANTIMICROBIAL SUSCEPTIBILITY TESTING (AST) BASICS</v>
      </c>
      <c r="B1529" s="116" t="s">
        <v>943</v>
      </c>
      <c r="C1529" s="618" t="s">
        <v>6948</v>
      </c>
      <c r="D1529" s="116" t="s">
        <v>5433</v>
      </c>
      <c r="E1529" s="62" t="s">
        <v>4696</v>
      </c>
    </row>
    <row r="1530" spans="1:5" ht="25.5">
      <c r="A1530" s="145" t="str">
        <f t="shared" si="24"/>
        <v>Please note: all questions refer only to clinical patient isolates, NOT to research or environmental isolates</v>
      </c>
      <c r="B1530" s="116" t="s">
        <v>2180</v>
      </c>
      <c r="C1530" s="619" t="s">
        <v>6176</v>
      </c>
      <c r="D1530" s="116" t="s">
        <v>2989</v>
      </c>
      <c r="E1530" s="133" t="s">
        <v>4638</v>
      </c>
    </row>
    <row r="1531" spans="1:5">
      <c r="A1531" s="145" t="str">
        <f t="shared" si="24"/>
        <v>ANTIBIOTIC DISK AND GRADIENT STRIPS MAINTENANCE</v>
      </c>
      <c r="B1531" s="116" t="s">
        <v>676</v>
      </c>
      <c r="C1531" s="625" t="s">
        <v>6949</v>
      </c>
      <c r="D1531" s="116" t="s">
        <v>5434</v>
      </c>
      <c r="E1531" s="62" t="s">
        <v>4697</v>
      </c>
    </row>
    <row r="1532" spans="1:5" ht="25.5">
      <c r="A1532" s="145" t="str">
        <f t="shared" si="24"/>
        <v>Do the antibiotic disks and strips come with a certificate of analysis from the manufacturer ensuring that they were tested and performed according to ISO quality standards?</v>
      </c>
      <c r="B1532" s="116" t="s">
        <v>140</v>
      </c>
      <c r="C1532" s="596" t="s">
        <v>6950</v>
      </c>
      <c r="D1532" s="116" t="s">
        <v>3021</v>
      </c>
      <c r="E1532" s="133" t="s">
        <v>4698</v>
      </c>
    </row>
    <row r="1533" spans="1:5" ht="25.5">
      <c r="A1533" s="145" t="str">
        <f t="shared" si="24"/>
        <v>Are the packages not currently in use stored unopened and in their original packaging in order to prevent moisture ingress?</v>
      </c>
      <c r="B1533" s="116" t="s">
        <v>141</v>
      </c>
      <c r="C1533" s="596" t="s">
        <v>6952</v>
      </c>
      <c r="D1533" s="116" t="s">
        <v>3022</v>
      </c>
      <c r="E1533" s="133" t="s">
        <v>4699</v>
      </c>
    </row>
    <row r="1534" spans="1:5" ht="25.5">
      <c r="A1534" s="145" t="str">
        <f t="shared" si="24"/>
        <v>Are unopened antibiotic disks and strips stored in a non-defrosting freezer?</v>
      </c>
      <c r="B1534" s="116" t="s">
        <v>142</v>
      </c>
      <c r="C1534" s="596" t="s">
        <v>6951</v>
      </c>
      <c r="D1534" s="116" t="s">
        <v>3023</v>
      </c>
      <c r="E1534" s="62" t="s">
        <v>4700</v>
      </c>
    </row>
    <row r="1535" spans="1:5" ht="25.5">
      <c r="A1535" s="145" t="str">
        <f t="shared" si="24"/>
        <v>If the antibiotic disk cartridge has a cap, is the cap replaced each time the cartridge is opened?</v>
      </c>
      <c r="B1535" s="116" t="s">
        <v>2000</v>
      </c>
      <c r="C1535" s="596" t="s">
        <v>6953</v>
      </c>
      <c r="D1535" s="116" t="s">
        <v>3024</v>
      </c>
      <c r="E1535" s="133" t="s">
        <v>4701</v>
      </c>
    </row>
    <row r="1536" spans="1:5" ht="51">
      <c r="A1536" s="145" t="str">
        <f t="shared" si="24"/>
        <v>Once opened, are in-use antibiotic disks stored in such a way that the lot number and expiration date of each disk is always traceable? (When individual disks are removed and transferred to secondary containers, lot numbers may become mixed and expired disks may inadvertently be used.)</v>
      </c>
      <c r="B1536" s="116" t="s">
        <v>2001</v>
      </c>
      <c r="C1536" s="596" t="s">
        <v>6954</v>
      </c>
      <c r="D1536" s="116" t="s">
        <v>3025</v>
      </c>
      <c r="E1536" s="133" t="s">
        <v>4702</v>
      </c>
    </row>
    <row r="1537" spans="1:5" ht="25.5">
      <c r="A1537" s="145" t="str">
        <f t="shared" si="24"/>
        <v xml:space="preserve">Are the in-use antibiotic disks and strips stored in a tightly sealed container with active desiccants? </v>
      </c>
      <c r="B1537" s="116" t="s">
        <v>3016</v>
      </c>
      <c r="C1537" s="596" t="s">
        <v>6955</v>
      </c>
      <c r="D1537" s="116" t="s">
        <v>3026</v>
      </c>
      <c r="E1537" s="133" t="s">
        <v>4703</v>
      </c>
    </row>
    <row r="1538" spans="1:5" ht="25.5">
      <c r="A1538" s="145" t="str">
        <f t="shared" si="24"/>
        <v>Do the desiccants change color as moisture levels increase (indicating the need to replace or recharge)?</v>
      </c>
      <c r="B1538" s="116" t="s">
        <v>143</v>
      </c>
      <c r="C1538" s="596" t="s">
        <v>6956</v>
      </c>
      <c r="D1538" s="116" t="s">
        <v>5435</v>
      </c>
      <c r="E1538" s="133" t="s">
        <v>3444</v>
      </c>
    </row>
    <row r="1539" spans="1:5" ht="25.5">
      <c r="A1539" s="145" t="str">
        <f t="shared" si="24"/>
        <v xml:space="preserve">If desiccants do not have a color indicator, are colorless desiccants replaced least monthly? </v>
      </c>
      <c r="B1539" s="116" t="s">
        <v>2440</v>
      </c>
      <c r="C1539" s="596" t="s">
        <v>6225</v>
      </c>
      <c r="D1539" s="116" t="s">
        <v>3027</v>
      </c>
      <c r="E1539" s="133" t="s">
        <v>4704</v>
      </c>
    </row>
    <row r="1540" spans="1:5" ht="25.5">
      <c r="A1540" s="145" t="str">
        <f t="shared" ref="A1540:A1603" si="25">IF(langue=1,B1540,IF(langue=2,D1540,E1540))</f>
        <v>Are the containers holding open antibiotic disks/strips stored in a refrigerator or non-defrosting freezer when not in use?</v>
      </c>
      <c r="B1540" s="116" t="s">
        <v>144</v>
      </c>
      <c r="C1540" s="596" t="s">
        <v>6957</v>
      </c>
      <c r="D1540" s="116" t="s">
        <v>3028</v>
      </c>
      <c r="E1540" s="133" t="s">
        <v>4705</v>
      </c>
    </row>
    <row r="1541" spans="1:5" ht="25.5">
      <c r="A1541" s="145" t="str">
        <f t="shared" si="25"/>
        <v>Are the containers holding open antibiotic disks/strips allowed to equilibrate to room temperature before opening to minimize condensation (typically 1 hour)</v>
      </c>
      <c r="B1541" s="116" t="s">
        <v>2131</v>
      </c>
      <c r="C1541" s="596" t="s">
        <v>6958</v>
      </c>
      <c r="D1541" s="116" t="s">
        <v>5436</v>
      </c>
      <c r="E1541" s="62" t="s">
        <v>4706</v>
      </c>
    </row>
    <row r="1542" spans="1:5">
      <c r="A1542" s="145" t="str">
        <f t="shared" si="25"/>
        <v>INOCULUM PREPARATION</v>
      </c>
      <c r="B1542" s="116" t="s">
        <v>6959</v>
      </c>
      <c r="C1542" s="625" t="s">
        <v>6960</v>
      </c>
      <c r="D1542" s="116" t="s">
        <v>5437</v>
      </c>
      <c r="E1542" s="133" t="s">
        <v>4076</v>
      </c>
    </row>
    <row r="1543" spans="1:5" ht="25.5">
      <c r="A1543" s="145" t="str">
        <f t="shared" si="25"/>
        <v>When preparing an inoculum using the colony suspension method, are colonies less than 18 hours old ever used?</v>
      </c>
      <c r="B1543" s="116" t="s">
        <v>2441</v>
      </c>
      <c r="C1543" s="601" t="s">
        <v>6228</v>
      </c>
      <c r="D1543" s="116" t="s">
        <v>3029</v>
      </c>
      <c r="E1543" s="133" t="s">
        <v>3445</v>
      </c>
    </row>
    <row r="1544" spans="1:5" ht="25.5">
      <c r="A1544" s="145" t="str">
        <f t="shared" si="25"/>
        <v>When preparing an inoculum using the colony suspension method, are colonies more than 24 hours old ever used?</v>
      </c>
      <c r="B1544" s="116" t="s">
        <v>2442</v>
      </c>
      <c r="C1544" s="601" t="s">
        <v>6229</v>
      </c>
      <c r="D1544" s="116" t="s">
        <v>3030</v>
      </c>
      <c r="E1544" s="133" t="s">
        <v>4707</v>
      </c>
    </row>
    <row r="1545" spans="1:5" ht="25.5">
      <c r="A1545" s="145" t="str">
        <f t="shared" si="25"/>
        <v xml:space="preserve">Observe an AST inoculum preparation. Do technologists use only individual, well-isolated colonies of the same morphological type? </v>
      </c>
      <c r="B1545" s="116" t="s">
        <v>145</v>
      </c>
      <c r="C1545" s="601" t="s">
        <v>6961</v>
      </c>
      <c r="D1545" s="116" t="s">
        <v>5438</v>
      </c>
      <c r="E1545" s="133" t="s">
        <v>4708</v>
      </c>
    </row>
    <row r="1546" spans="1:5" ht="25.5">
      <c r="A1546" s="145" t="str">
        <f t="shared" si="25"/>
        <v>Are colonies taken only from non-selective media, such as blood agar  ( MacConkey agar is acceptable)</v>
      </c>
      <c r="B1546" s="116" t="s">
        <v>146</v>
      </c>
      <c r="C1546" s="601" t="s">
        <v>6962</v>
      </c>
      <c r="D1546" s="116" t="s">
        <v>3031</v>
      </c>
      <c r="E1546" s="133" t="s">
        <v>4709</v>
      </c>
    </row>
    <row r="1547" spans="1:5" ht="25.5">
      <c r="A1547" s="145" t="str">
        <f t="shared" si="25"/>
        <v>Does the lab ever intentionally mix two different organisms in the same inoculum for AST?</v>
      </c>
      <c r="B1547" s="116" t="s">
        <v>147</v>
      </c>
      <c r="C1547" s="601" t="s">
        <v>6231</v>
      </c>
      <c r="D1547" s="116" t="s">
        <v>5439</v>
      </c>
      <c r="E1547" s="133" t="s">
        <v>4710</v>
      </c>
    </row>
    <row r="1548" spans="1:5">
      <c r="A1548" s="145" t="str">
        <f t="shared" si="25"/>
        <v>Is an appropriate, sterile inoculation medium (TSB or saline) used?</v>
      </c>
      <c r="B1548" s="116" t="s">
        <v>148</v>
      </c>
      <c r="C1548" s="601" t="s">
        <v>6963</v>
      </c>
      <c r="D1548" s="116" t="s">
        <v>3032</v>
      </c>
      <c r="E1548" s="133" t="s">
        <v>3446</v>
      </c>
    </row>
    <row r="1549" spans="1:5" ht="25.5">
      <c r="A1549" s="145" t="str">
        <f t="shared" si="25"/>
        <v>Do records indicate that the saline solution is tested for sterility on a regular basis? (Preferably at least weekly)</v>
      </c>
      <c r="B1549" s="116" t="s">
        <v>2132</v>
      </c>
      <c r="C1549" s="601" t="s">
        <v>6964</v>
      </c>
      <c r="D1549" s="116" t="s">
        <v>5440</v>
      </c>
      <c r="E1549" s="133" t="s">
        <v>4711</v>
      </c>
    </row>
    <row r="1550" spans="1:5">
      <c r="A1550" s="145" t="str">
        <f t="shared" si="25"/>
        <v>Is the inoculum brought to a density equivalent to 0.5 McFarland?</v>
      </c>
      <c r="B1550" s="116" t="s">
        <v>149</v>
      </c>
      <c r="C1550" s="601" t="s">
        <v>6965</v>
      </c>
      <c r="D1550" s="116" t="s">
        <v>3033</v>
      </c>
      <c r="E1550" s="133" t="s">
        <v>4712</v>
      </c>
    </row>
    <row r="1551" spans="1:5">
      <c r="A1551" s="145" t="str">
        <f t="shared" si="25"/>
        <v>How is the inoculum density checked for accuracy?</v>
      </c>
      <c r="B1551" s="116" t="s">
        <v>669</v>
      </c>
      <c r="C1551" s="601" t="s">
        <v>6234</v>
      </c>
      <c r="D1551" s="116" t="s">
        <v>3034</v>
      </c>
      <c r="E1551" s="133" t="s">
        <v>4713</v>
      </c>
    </row>
    <row r="1552" spans="1:5" ht="25.5">
      <c r="A1552" s="145" t="str">
        <f t="shared" si="25"/>
        <v>1: Calibrated densitometer/turbidity meter - 2: Visual comparison to a 0.5 McFarland standard that is not expired (check date) - 3 : Neither of the above</v>
      </c>
      <c r="B1552" s="116" t="s">
        <v>150</v>
      </c>
      <c r="C1552" s="613" t="s">
        <v>6966</v>
      </c>
      <c r="D1552" s="116" t="s">
        <v>5441</v>
      </c>
      <c r="E1552" s="133" t="s">
        <v>4714</v>
      </c>
    </row>
    <row r="1553" spans="1:5">
      <c r="A1553" s="145" t="str">
        <f t="shared" si="25"/>
        <v>INOCULATION/INCUBATION</v>
      </c>
      <c r="B1553" s="116" t="s">
        <v>674</v>
      </c>
      <c r="C1553" s="625" t="s">
        <v>6967</v>
      </c>
      <c r="D1553" s="116" t="s">
        <v>2547</v>
      </c>
      <c r="E1553" s="133" t="s">
        <v>3247</v>
      </c>
    </row>
    <row r="1554" spans="1:5" ht="25.5">
      <c r="A1554" s="145" t="str">
        <f t="shared" si="25"/>
        <v>Does the lab ever use agar other than Mueller Hinton for AST of non-fastidious organisms?</v>
      </c>
      <c r="B1554" s="116" t="s">
        <v>151</v>
      </c>
      <c r="C1554" s="601" t="s">
        <v>6968</v>
      </c>
      <c r="D1554" s="116" t="s">
        <v>5442</v>
      </c>
      <c r="E1554" s="133" t="s">
        <v>4715</v>
      </c>
    </row>
    <row r="1555" spans="1:5" ht="25.5">
      <c r="A1555" s="145" t="str">
        <f t="shared" si="25"/>
        <v>Does the lab ever use agar other than Mueller Hinton with Blood for AST of S. pneumoniae?</v>
      </c>
      <c r="B1555" s="116" t="s">
        <v>3017</v>
      </c>
      <c r="C1555" s="596" t="s">
        <v>6969</v>
      </c>
      <c r="D1555" s="116" t="s">
        <v>5443</v>
      </c>
      <c r="E1555" s="133" t="s">
        <v>4716</v>
      </c>
    </row>
    <row r="1556" spans="1:5">
      <c r="A1556" s="145" t="str">
        <f t="shared" si="25"/>
        <v>Observe a MH plate being inoculated.</v>
      </c>
      <c r="B1556" s="116" t="s">
        <v>153</v>
      </c>
      <c r="C1556" s="596" t="s">
        <v>6971</v>
      </c>
      <c r="D1556" s="116" t="s">
        <v>3035</v>
      </c>
      <c r="E1556" s="133" t="s">
        <v>4717</v>
      </c>
    </row>
    <row r="1557" spans="1:5">
      <c r="A1557" s="145" t="str">
        <f t="shared" si="25"/>
        <v>Is the inoculum always used within 15 minutes of preparation?</v>
      </c>
      <c r="B1557" s="116" t="s">
        <v>152</v>
      </c>
      <c r="C1557" s="596" t="s">
        <v>6970</v>
      </c>
      <c r="D1557" s="116" t="s">
        <v>3036</v>
      </c>
      <c r="E1557" s="133" t="s">
        <v>4718</v>
      </c>
    </row>
    <row r="1558" spans="1:5">
      <c r="A1558" s="145" t="str">
        <f t="shared" si="25"/>
        <v>Is a sterile swab used to inoculate the plate?</v>
      </c>
      <c r="B1558" s="116" t="s">
        <v>2254</v>
      </c>
      <c r="C1558" s="596" t="s">
        <v>6972</v>
      </c>
      <c r="D1558" s="116" t="s">
        <v>3037</v>
      </c>
      <c r="E1558" s="133" t="s">
        <v>3447</v>
      </c>
    </row>
    <row r="1559" spans="1:5">
      <c r="A1559" s="145" t="str">
        <f t="shared" si="25"/>
        <v xml:space="preserve">Is the inoculum spread in a way that will create an even lawn? </v>
      </c>
      <c r="B1559" s="116" t="s">
        <v>2255</v>
      </c>
      <c r="C1559" s="596" t="s">
        <v>6973</v>
      </c>
      <c r="D1559" s="116" t="s">
        <v>5444</v>
      </c>
      <c r="E1559" s="133" t="s">
        <v>4719</v>
      </c>
    </row>
    <row r="1560" spans="1:5" ht="38.25">
      <c r="A1560" s="145" t="str">
        <f t="shared" si="25"/>
        <v>Streak a line from top to bottom, then spread left to right across that line from top to bottom. Rotate plate 60° and repeat from beginning; rotate plate another 60° and repeat again.</v>
      </c>
      <c r="B1560" s="116" t="s">
        <v>349</v>
      </c>
      <c r="C1560" s="613" t="s">
        <v>6974</v>
      </c>
      <c r="D1560" s="140" t="s">
        <v>3038</v>
      </c>
      <c r="E1560" s="133" t="s">
        <v>4720</v>
      </c>
    </row>
    <row r="1561" spans="1:5" ht="38.25">
      <c r="A1561" s="145" t="str">
        <f t="shared" si="25"/>
        <v>Before applying disks/strips, are inoculated MH plates allowed to sit, lid-ajar, for 3 to no more than 15 minutes to allow for absorption of excess surface moisture?</v>
      </c>
      <c r="B1561" s="116" t="s">
        <v>154</v>
      </c>
      <c r="C1561" s="596" t="s">
        <v>6975</v>
      </c>
      <c r="D1561" s="116" t="s">
        <v>5445</v>
      </c>
      <c r="E1561" s="133" t="s">
        <v>4721</v>
      </c>
    </row>
    <row r="1562" spans="1:5">
      <c r="A1562" s="145" t="str">
        <f t="shared" si="25"/>
        <v>Are disks/strips ever moved after being placed on the agar?</v>
      </c>
      <c r="B1562" s="116" t="s">
        <v>155</v>
      </c>
      <c r="C1562" s="596" t="s">
        <v>6976</v>
      </c>
      <c r="D1562" s="116" t="s">
        <v>5446</v>
      </c>
      <c r="E1562" s="133" t="s">
        <v>3448</v>
      </c>
    </row>
    <row r="1563" spans="1:5" ht="25.5">
      <c r="A1563" s="145" t="str">
        <f t="shared" si="25"/>
        <v>When using multi-disk dispensors, is the bottom of the dispenser disinfected between isolates?</v>
      </c>
      <c r="B1563" s="116" t="s">
        <v>1627</v>
      </c>
      <c r="C1563" s="596" t="s">
        <v>6977</v>
      </c>
      <c r="D1563" s="116" t="s">
        <v>3039</v>
      </c>
      <c r="E1563" s="133" t="s">
        <v>4722</v>
      </c>
    </row>
    <row r="1564" spans="1:5" ht="25.5">
      <c r="A1564" s="145" t="str">
        <f t="shared" si="25"/>
        <v>Are AST plates incubated within 15 minutes of placing disks/strips?</v>
      </c>
      <c r="B1564" s="116" t="s">
        <v>157</v>
      </c>
      <c r="C1564" s="596" t="s">
        <v>6978</v>
      </c>
      <c r="D1564" s="116" t="s">
        <v>5447</v>
      </c>
      <c r="E1564" s="62" t="s">
        <v>4723</v>
      </c>
    </row>
    <row r="1565" spans="1:5">
      <c r="A1565" s="145" t="str">
        <f t="shared" si="25"/>
        <v>After AST inoculation, are “purity plates” made from the remaining suspension?</v>
      </c>
      <c r="B1565" s="116" t="s">
        <v>350</v>
      </c>
      <c r="C1565" s="596" t="s">
        <v>6979</v>
      </c>
      <c r="D1565" s="116" t="s">
        <v>5448</v>
      </c>
      <c r="E1565" s="62" t="s">
        <v>4724</v>
      </c>
    </row>
    <row r="1566" spans="1:5" ht="38.25">
      <c r="A1566" s="145" t="str">
        <f t="shared" si="25"/>
        <v>A purity plate is a light subculture of the inoculum that is made to ensure the inoculum was not mixed or contaminated; usually streaked like a urine to ensure visualization of individual colonies and checked for purity when reading AST results</v>
      </c>
      <c r="B1566" s="116" t="s">
        <v>351</v>
      </c>
      <c r="C1566" s="626" t="s">
        <v>6980</v>
      </c>
      <c r="D1566" s="116" t="s">
        <v>5449</v>
      </c>
      <c r="E1566" s="133" t="s">
        <v>4725</v>
      </c>
    </row>
    <row r="1567" spans="1:5">
      <c r="A1567" s="145" t="str">
        <f t="shared" si="25"/>
        <v>Are AST plates for non-fastidious organisms ever incubated in CO2?</v>
      </c>
      <c r="B1567" s="116" t="s">
        <v>158</v>
      </c>
      <c r="C1567" s="596" t="s">
        <v>6981</v>
      </c>
      <c r="D1567" s="116" t="s">
        <v>5450</v>
      </c>
      <c r="E1567" s="133" t="s">
        <v>4726</v>
      </c>
    </row>
    <row r="1568" spans="1:5">
      <c r="A1568" s="145" t="str">
        <f t="shared" si="25"/>
        <v>Are AST plates for S. pneumoniae incubated in 5% CO2?</v>
      </c>
      <c r="B1568" s="116" t="s">
        <v>159</v>
      </c>
      <c r="C1568" s="596" t="s">
        <v>6238</v>
      </c>
      <c r="D1568" s="116" t="s">
        <v>5451</v>
      </c>
      <c r="E1568" s="62" t="s">
        <v>4727</v>
      </c>
    </row>
    <row r="1569" spans="1:5">
      <c r="A1569" s="145" t="str">
        <f t="shared" si="25"/>
        <v>Observe some currently incubating and/or recently read Mueller Hinton AST plates.</v>
      </c>
      <c r="B1569" s="116" t="s">
        <v>156</v>
      </c>
      <c r="C1569" s="596" t="s">
        <v>6982</v>
      </c>
      <c r="D1569" s="116" t="s">
        <v>5452</v>
      </c>
      <c r="E1569" s="133" t="s">
        <v>4728</v>
      </c>
    </row>
    <row r="1570" spans="1:5" ht="25.5">
      <c r="A1570" s="145" t="str">
        <f t="shared" si="25"/>
        <v>Are the lawns of growth confluent (no gaps or individual colonies showing)?</v>
      </c>
      <c r="B1570" s="116" t="s">
        <v>2256</v>
      </c>
      <c r="C1570" s="596" t="s">
        <v>6983</v>
      </c>
      <c r="D1570" s="116" t="s">
        <v>5453</v>
      </c>
      <c r="E1570" s="62" t="s">
        <v>4729</v>
      </c>
    </row>
    <row r="1571" spans="1:5">
      <c r="A1571" s="145" t="str">
        <f t="shared" si="25"/>
        <v>Is there a maximum of 6 antibiotic disks per 100mm plate?</v>
      </c>
      <c r="B1571" s="116" t="s">
        <v>2258</v>
      </c>
      <c r="C1571" s="596" t="s">
        <v>6240</v>
      </c>
      <c r="D1571" s="116" t="s">
        <v>3040</v>
      </c>
      <c r="E1571" s="133" t="s">
        <v>4730</v>
      </c>
    </row>
    <row r="1572" spans="1:5">
      <c r="A1572" s="145" t="str">
        <f t="shared" si="25"/>
        <v>Is there a maximum of 12 antibiotic disks per 150mm plate?</v>
      </c>
      <c r="B1572" s="116" t="s">
        <v>2259</v>
      </c>
      <c r="C1572" s="596" t="s">
        <v>6241</v>
      </c>
      <c r="D1572" s="116" t="s">
        <v>3041</v>
      </c>
      <c r="E1572" s="133" t="s">
        <v>4731</v>
      </c>
    </row>
    <row r="1573" spans="1:5" ht="25.5">
      <c r="A1573" s="145" t="str">
        <f t="shared" si="25"/>
        <v>Are disks spaced properly? (At least 24mm from center to center, no overlapping zones, not too close to edge, uniformly circular zones)</v>
      </c>
      <c r="B1573" s="116" t="s">
        <v>2257</v>
      </c>
      <c r="C1573" s="596" t="s">
        <v>6984</v>
      </c>
      <c r="D1573" s="116" t="s">
        <v>3042</v>
      </c>
      <c r="E1573" s="133" t="s">
        <v>3449</v>
      </c>
    </row>
    <row r="1574" spans="1:5">
      <c r="A1574" s="145" t="str">
        <f t="shared" si="25"/>
        <v>READING AST RESULTS</v>
      </c>
      <c r="B1574" s="116" t="s">
        <v>673</v>
      </c>
      <c r="C1574" s="625" t="s">
        <v>6243</v>
      </c>
      <c r="D1574" s="116" t="s">
        <v>5454</v>
      </c>
      <c r="E1574" s="133" t="s">
        <v>4732</v>
      </c>
    </row>
    <row r="1575" spans="1:5">
      <c r="A1575" s="145" t="str">
        <f t="shared" si="25"/>
        <v>Are AST results ever read after less than 16 hours of incubation?</v>
      </c>
      <c r="B1575" s="116" t="s">
        <v>160</v>
      </c>
      <c r="C1575" s="601" t="s">
        <v>6244</v>
      </c>
      <c r="D1575" s="116" t="s">
        <v>5455</v>
      </c>
      <c r="E1575" s="133" t="s">
        <v>4733</v>
      </c>
    </row>
    <row r="1576" spans="1:5">
      <c r="A1576" s="145" t="str">
        <f t="shared" si="25"/>
        <v>Are AST results ever read after more than 24 hours of incubation?</v>
      </c>
      <c r="B1576" s="116" t="s">
        <v>161</v>
      </c>
      <c r="C1576" s="596" t="s">
        <v>6245</v>
      </c>
      <c r="D1576" s="116" t="s">
        <v>5456</v>
      </c>
      <c r="E1576" s="133" t="s">
        <v>4734</v>
      </c>
    </row>
    <row r="1577" spans="1:5" ht="25.5">
      <c r="A1577" s="145" t="str">
        <f t="shared" si="25"/>
        <v>If individual colonies are apparent within the ellipsis or the zone of inhibition, does the lab repeat the test with a fresh subculture of a single colony from the original plate?</v>
      </c>
      <c r="B1577" s="116" t="s">
        <v>6985</v>
      </c>
      <c r="C1577" s="596" t="s">
        <v>6986</v>
      </c>
      <c r="D1577" s="140" t="s">
        <v>5457</v>
      </c>
      <c r="E1577" s="133" t="s">
        <v>4735</v>
      </c>
    </row>
    <row r="1578" spans="1:5">
      <c r="A1578" s="145" t="str">
        <f t="shared" si="25"/>
        <v>Observe a Mueller Hinton AST plate being read.</v>
      </c>
      <c r="B1578" s="116" t="s">
        <v>162</v>
      </c>
      <c r="C1578" s="596" t="s">
        <v>6987</v>
      </c>
      <c r="D1578" s="116" t="s">
        <v>5458</v>
      </c>
      <c r="E1578" s="133" t="s">
        <v>4736</v>
      </c>
    </row>
    <row r="1579" spans="1:5">
      <c r="A1579" s="145" t="str">
        <f t="shared" si="25"/>
        <v>Is the plate held above a black, non-reflective background?</v>
      </c>
      <c r="B1579" s="116" t="s">
        <v>2002</v>
      </c>
      <c r="C1579" s="596" t="s">
        <v>6988</v>
      </c>
      <c r="D1579" s="116" t="s">
        <v>3043</v>
      </c>
      <c r="E1579" s="62" t="s">
        <v>4737</v>
      </c>
    </row>
    <row r="1580" spans="1:5">
      <c r="A1580" s="145" t="str">
        <f t="shared" si="25"/>
        <v>Is the plate illuminated adequately with reflected light?</v>
      </c>
      <c r="B1580" s="116" t="s">
        <v>238</v>
      </c>
      <c r="C1580" s="596" t="s">
        <v>6989</v>
      </c>
      <c r="D1580" s="116" t="s">
        <v>3044</v>
      </c>
      <c r="E1580" s="133" t="s">
        <v>3450</v>
      </c>
    </row>
    <row r="1581" spans="1:5">
      <c r="A1581" s="145" t="str">
        <f t="shared" si="25"/>
        <v>Is the plate inverted and zones measured from underneath?</v>
      </c>
      <c r="B1581" s="116" t="s">
        <v>2003</v>
      </c>
      <c r="C1581" s="596" t="s">
        <v>6990</v>
      </c>
      <c r="D1581" s="116" t="s">
        <v>3045</v>
      </c>
      <c r="E1581" s="133" t="s">
        <v>4738</v>
      </c>
    </row>
    <row r="1582" spans="1:5" ht="25.5">
      <c r="A1582" s="145" t="str">
        <f t="shared" si="25"/>
        <v>Is a ruler or a caliper with millimeter marks used to measure zone sizes ?</v>
      </c>
      <c r="B1582" s="116" t="s">
        <v>163</v>
      </c>
      <c r="C1582" s="596" t="s">
        <v>6991</v>
      </c>
      <c r="D1582" s="116" t="s">
        <v>3046</v>
      </c>
      <c r="E1582" s="133" t="s">
        <v>4739</v>
      </c>
    </row>
    <row r="1583" spans="1:5" ht="38.25">
      <c r="A1583" s="145" t="str">
        <f t="shared" si="25"/>
        <v>Does the lab possess a guidance document with photos describing how to measure zone sizes, such as the CLSI M02 or the EUCAST disk diffusion reading guides?</v>
      </c>
      <c r="B1583" s="116" t="s">
        <v>927</v>
      </c>
      <c r="C1583" s="596" t="s">
        <v>6992</v>
      </c>
      <c r="D1583" s="116" t="s">
        <v>5459</v>
      </c>
      <c r="E1583" s="133" t="s">
        <v>4740</v>
      </c>
    </row>
    <row r="1584" spans="1:5" ht="25.5">
      <c r="A1584" s="145" t="str">
        <f t="shared" si="25"/>
        <v xml:space="preserve">Does the lab possess a guidance document with photos describing how to measure gradient strip endpoints? </v>
      </c>
      <c r="B1584" s="116" t="s">
        <v>352</v>
      </c>
      <c r="C1584" s="601" t="s">
        <v>6993</v>
      </c>
      <c r="D1584" s="116" t="s">
        <v>3047</v>
      </c>
      <c r="E1584" s="62" t="s">
        <v>4741</v>
      </c>
    </row>
    <row r="1585" spans="1:5">
      <c r="A1585" s="145" t="str">
        <f t="shared" si="25"/>
        <v>For example http://www.ilexmedical.com/files/ETEST_RG.pdf</v>
      </c>
      <c r="B1585" s="116" t="s">
        <v>353</v>
      </c>
      <c r="C1585" s="613" t="s">
        <v>6248</v>
      </c>
      <c r="D1585" s="116" t="s">
        <v>3048</v>
      </c>
      <c r="E1585" s="133" t="s">
        <v>3451</v>
      </c>
    </row>
    <row r="1586" spans="1:5" ht="25.5">
      <c r="A1586" s="145" t="str">
        <f t="shared" si="25"/>
        <v xml:space="preserve">Does the SOP or bench aide instruct that zone sizes and/or MIC endpoints for co-trimoxazole (SXT) are measured at 80% inhibition of growth, rather than 100%? </v>
      </c>
      <c r="B1586" s="116" t="s">
        <v>6994</v>
      </c>
      <c r="C1586" s="601" t="s">
        <v>6995</v>
      </c>
      <c r="D1586" s="116" t="s">
        <v>5460</v>
      </c>
      <c r="E1586" s="62" t="s">
        <v>4742</v>
      </c>
    </row>
    <row r="1587" spans="1:5" ht="25.5">
      <c r="A1587" s="145" t="str">
        <f t="shared" si="25"/>
        <v>Does the SOP or bench aide instruct how to measure zones of inhibition and/or MIC endpoints when Proteus spp. swarming is present?</v>
      </c>
      <c r="B1587" s="116" t="s">
        <v>6996</v>
      </c>
      <c r="C1587" s="601" t="s">
        <v>6997</v>
      </c>
      <c r="D1587" s="116" t="s">
        <v>5461</v>
      </c>
      <c r="E1587" s="62" t="s">
        <v>4743</v>
      </c>
    </row>
    <row r="1588" spans="1:5">
      <c r="A1588" s="145" t="str">
        <f t="shared" si="25"/>
        <v>Is the automated AST instrument software up to date?</v>
      </c>
      <c r="B1588" s="116" t="s">
        <v>164</v>
      </c>
      <c r="C1588" s="601" t="s">
        <v>6998</v>
      </c>
      <c r="D1588" s="116" t="s">
        <v>5462</v>
      </c>
      <c r="E1588" s="133" t="s">
        <v>4744</v>
      </c>
    </row>
    <row r="1589" spans="1:5">
      <c r="A1589" s="145" t="str">
        <f t="shared" si="25"/>
        <v>Answer NA if the lab does not use automated AST instrument</v>
      </c>
      <c r="B1589" s="116" t="s">
        <v>165</v>
      </c>
      <c r="C1589" s="613" t="s">
        <v>6250</v>
      </c>
      <c r="D1589" s="116" t="s">
        <v>5463</v>
      </c>
      <c r="E1589" s="133" t="s">
        <v>4745</v>
      </c>
    </row>
    <row r="1590" spans="1:5">
      <c r="A1590" s="145" t="str">
        <f t="shared" si="25"/>
        <v>INTERPRETING RESULTS</v>
      </c>
      <c r="B1590" s="116" t="s">
        <v>672</v>
      </c>
      <c r="C1590" s="625" t="s">
        <v>6251</v>
      </c>
      <c r="D1590" s="116" t="s">
        <v>2549</v>
      </c>
      <c r="E1590" s="133" t="s">
        <v>4078</v>
      </c>
    </row>
    <row r="1591" spans="1:5" ht="38.25">
      <c r="A1591" s="145" t="str">
        <f t="shared" si="25"/>
        <v>Is there evidence that appropriate actions are taken when the AST instrument software flags an AST result as questionable (such as checking for purity or repeating the test by another method)?</v>
      </c>
      <c r="B1591" s="116" t="s">
        <v>166</v>
      </c>
      <c r="C1591" s="601" t="s">
        <v>6999</v>
      </c>
      <c r="D1591" s="116" t="s">
        <v>5464</v>
      </c>
      <c r="E1591" s="133" t="s">
        <v>4746</v>
      </c>
    </row>
    <row r="1592" spans="1:5">
      <c r="A1592" s="145" t="str">
        <f t="shared" si="25"/>
        <v>Answer NA if the lab does not use automated instrument</v>
      </c>
      <c r="B1592" s="116" t="s">
        <v>167</v>
      </c>
      <c r="C1592" s="613" t="s">
        <v>6252</v>
      </c>
      <c r="D1592" s="116" t="s">
        <v>3049</v>
      </c>
      <c r="E1592" s="133" t="s">
        <v>3452</v>
      </c>
    </row>
    <row r="1593" spans="1:5" ht="38.25">
      <c r="A1593" s="145" t="str">
        <f t="shared" si="25"/>
        <v>Is there evidence that microbiology staff have received adequate training to recognize intrinsic resistance patterns?    (1: Yes - 2: Some, but would like additional training - 3: No)</v>
      </c>
      <c r="B1593" s="116" t="s">
        <v>3018</v>
      </c>
      <c r="C1593" s="601" t="s">
        <v>7000</v>
      </c>
      <c r="D1593" s="116" t="s">
        <v>3050</v>
      </c>
      <c r="E1593" s="133" t="s">
        <v>4747</v>
      </c>
    </row>
    <row r="1594" spans="1:5" ht="38.25">
      <c r="A1594" s="145" t="str">
        <f t="shared" si="25"/>
        <v>Note: Intrinsic resistance is defined as inherent or innate (not acquired) resistance which is reflected in the wild-type of all representatives of a species; e.g., Citrobacter spp. and Klebsiella spp. are intrinsically (naturally) resistant to ampicillin</v>
      </c>
      <c r="B1594" s="116" t="s">
        <v>328</v>
      </c>
      <c r="C1594" s="627" t="s">
        <v>7001</v>
      </c>
      <c r="D1594" s="116" t="s">
        <v>3051</v>
      </c>
      <c r="E1594" s="62" t="s">
        <v>4748</v>
      </c>
    </row>
    <row r="1595" spans="1:5">
      <c r="A1595" s="145" t="str">
        <f t="shared" si="25"/>
        <v>Check SOPs and training/comptence assessment records</v>
      </c>
      <c r="B1595" s="116" t="s">
        <v>329</v>
      </c>
      <c r="C1595" s="613" t="s">
        <v>7002</v>
      </c>
      <c r="D1595" s="116" t="s">
        <v>3052</v>
      </c>
      <c r="E1595" s="133" t="s">
        <v>4749</v>
      </c>
    </row>
    <row r="1596" spans="1:5" ht="38.25">
      <c r="A1596" s="145" t="str">
        <f t="shared" si="25"/>
        <v>Do the AST SOPs or bench aides provide examples of intrinsic resistance patterns? (Such as those found in CLSI M100 Appendix B or EUCAST Expert Rules V3.1)</v>
      </c>
      <c r="B1596" s="116" t="s">
        <v>7003</v>
      </c>
      <c r="C1596" s="596" t="s">
        <v>7481</v>
      </c>
      <c r="D1596" s="116" t="s">
        <v>5465</v>
      </c>
      <c r="E1596" s="62" t="s">
        <v>4750</v>
      </c>
    </row>
    <row r="1597" spans="1:5" ht="38.25">
      <c r="A1597" s="145" t="str">
        <f t="shared" si="25"/>
        <v>Is there evidence that microbiology staff have received adequate training to recognize unusual or unexpected AST results that might require investigation? (e.g. Klebsiella spp. S to ampicillin; Staph spp. I/R to vancomycin)</v>
      </c>
      <c r="B1597" s="116" t="s">
        <v>2261</v>
      </c>
      <c r="C1597" s="596" t="s">
        <v>7004</v>
      </c>
      <c r="D1597" s="116" t="s">
        <v>5466</v>
      </c>
      <c r="E1597" s="133" t="s">
        <v>4751</v>
      </c>
    </row>
    <row r="1598" spans="1:5">
      <c r="A1598" s="145" t="str">
        <f t="shared" si="25"/>
        <v>Check SOPs and training/comptence assessment records</v>
      </c>
      <c r="B1598" s="116" t="s">
        <v>329</v>
      </c>
      <c r="C1598" s="613" t="s">
        <v>6254</v>
      </c>
      <c r="D1598" s="116" t="s">
        <v>3052</v>
      </c>
      <c r="E1598" s="133" t="s">
        <v>4749</v>
      </c>
    </row>
    <row r="1599" spans="1:5">
      <c r="A1599" s="145" t="str">
        <f t="shared" si="25"/>
        <v>1: Yes - 2: Some, but would like additional training - 3: No</v>
      </c>
      <c r="B1599" s="116" t="s">
        <v>301</v>
      </c>
      <c r="C1599" s="628" t="s">
        <v>6002</v>
      </c>
      <c r="D1599" s="116" t="s">
        <v>2831</v>
      </c>
      <c r="E1599" s="133" t="s">
        <v>4426</v>
      </c>
    </row>
    <row r="1600" spans="1:5" ht="38.25">
      <c r="A1600" s="145" t="str">
        <f t="shared" si="25"/>
        <v>Do the AST SOPs or bench aides define examples of unusual or unexpected AST results? (Such as those found in CLSI M100 Appendix A or EUCAST Expert Rules V3.1)</v>
      </c>
      <c r="B1600" s="116" t="s">
        <v>267</v>
      </c>
      <c r="C1600" s="596" t="s">
        <v>7005</v>
      </c>
      <c r="D1600" s="116" t="s">
        <v>5467</v>
      </c>
      <c r="E1600" s="133" t="s">
        <v>4752</v>
      </c>
    </row>
    <row r="1601" spans="1:5" ht="51">
      <c r="A1601" s="145" t="str">
        <f t="shared" si="25"/>
        <v xml:space="preserve">Do the AST SOPs or bench aides describe what actions to take when unusual or unexpected AST results are encountered (e.g., check purity, reconfirm organism ID, check relevant QC, repeat testing, notify supervisor)? </v>
      </c>
      <c r="B1601" s="116" t="s">
        <v>168</v>
      </c>
      <c r="C1601" s="596" t="s">
        <v>7006</v>
      </c>
      <c r="D1601" s="116" t="s">
        <v>5468</v>
      </c>
      <c r="E1601" s="62" t="s">
        <v>4753</v>
      </c>
    </row>
    <row r="1602" spans="1:5">
      <c r="A1602" s="145" t="str">
        <f t="shared" si="25"/>
        <v xml:space="preserve">Is there evidence of such actions being taken? </v>
      </c>
      <c r="B1602" s="116" t="s">
        <v>68</v>
      </c>
      <c r="C1602" s="596" t="s">
        <v>6256</v>
      </c>
      <c r="D1602" s="116" t="s">
        <v>3053</v>
      </c>
      <c r="E1602" s="133" t="s">
        <v>3453</v>
      </c>
    </row>
    <row r="1603" spans="1:5" ht="25.5">
      <c r="A1603" s="145" t="str">
        <f t="shared" si="25"/>
        <v>Is the microbiology lead or supervisor informed when unusual AST results are identified?</v>
      </c>
      <c r="B1603" s="116" t="s">
        <v>69</v>
      </c>
      <c r="C1603" s="596" t="s">
        <v>6257</v>
      </c>
      <c r="D1603" s="116" t="s">
        <v>5469</v>
      </c>
      <c r="E1603" s="133" t="s">
        <v>4754</v>
      </c>
    </row>
    <row r="1604" spans="1:5" ht="25.5">
      <c r="A1604" s="145" t="str">
        <f t="shared" ref="A1604:A1667" si="26">IF(langue=1,B1604,IF(langue=2,D1604,E1604))</f>
        <v>Does a supervisor review all AST results for unusual findings before results are given to physicians ?</v>
      </c>
      <c r="B1604" s="116" t="s">
        <v>169</v>
      </c>
      <c r="C1604" s="596" t="s">
        <v>6258</v>
      </c>
      <c r="D1604" s="116" t="s">
        <v>5470</v>
      </c>
      <c r="E1604" s="133" t="s">
        <v>4755</v>
      </c>
    </row>
    <row r="1605" spans="1:5" ht="25.5">
      <c r="A1605" s="145" t="str">
        <f t="shared" si="26"/>
        <v>Is there evidence that the supervisor recieved appropriate training on how to recognize unusual AST findings?</v>
      </c>
      <c r="B1605" s="116" t="s">
        <v>2260</v>
      </c>
      <c r="C1605" s="596" t="s">
        <v>6259</v>
      </c>
      <c r="D1605" s="116" t="s">
        <v>5471</v>
      </c>
      <c r="E1605" s="133" t="s">
        <v>4756</v>
      </c>
    </row>
    <row r="1606" spans="1:5">
      <c r="A1606" s="145" t="str">
        <f t="shared" si="26"/>
        <v>1: Yes - 2: Some, but would like additional training - 3: No</v>
      </c>
      <c r="B1606" s="116" t="s">
        <v>301</v>
      </c>
      <c r="C1606" s="613" t="s">
        <v>6002</v>
      </c>
      <c r="D1606" s="116" t="s">
        <v>2831</v>
      </c>
      <c r="E1606" s="133" t="s">
        <v>4426</v>
      </c>
    </row>
    <row r="1607" spans="1:5">
      <c r="A1607" s="145" t="str">
        <f t="shared" si="26"/>
        <v>BREAKPOINTS STANDARDS</v>
      </c>
      <c r="B1607" s="116" t="s">
        <v>670</v>
      </c>
      <c r="C1607" s="625" t="s">
        <v>7007</v>
      </c>
      <c r="D1607" s="116" t="s">
        <v>5472</v>
      </c>
      <c r="E1607" s="62" t="s">
        <v>4079</v>
      </c>
    </row>
    <row r="1608" spans="1:5">
      <c r="A1608" s="145" t="str">
        <f t="shared" si="26"/>
        <v xml:space="preserve">Which AST breakpoint standard does the lab primarily use? </v>
      </c>
      <c r="B1608" s="116" t="s">
        <v>3019</v>
      </c>
      <c r="C1608" s="601" t="s">
        <v>7008</v>
      </c>
      <c r="D1608" s="116" t="s">
        <v>5473</v>
      </c>
      <c r="E1608" s="62" t="s">
        <v>4757</v>
      </c>
    </row>
    <row r="1609" spans="1:5" ht="25.5">
      <c r="A1609" s="145" t="str">
        <f t="shared" si="26"/>
        <v>1: CLSI - 2: EUCAST - 3: Other (please list in comments) - 4: None/mixed</v>
      </c>
      <c r="B1609" s="116" t="s">
        <v>668</v>
      </c>
      <c r="C1609" s="596" t="s">
        <v>6260</v>
      </c>
      <c r="D1609" s="116" t="s">
        <v>3054</v>
      </c>
      <c r="E1609" s="133" t="s">
        <v>3454</v>
      </c>
    </row>
    <row r="1610" spans="1:5">
      <c r="A1610" s="145" t="str">
        <f t="shared" si="26"/>
        <v>Ask to see the lab’s most current hard copy of the standard. Is it less than 3 years old?</v>
      </c>
      <c r="B1610" s="116" t="s">
        <v>931</v>
      </c>
      <c r="C1610" s="601" t="s">
        <v>7009</v>
      </c>
      <c r="D1610" s="116" t="s">
        <v>5474</v>
      </c>
      <c r="E1610" s="133" t="s">
        <v>3455</v>
      </c>
    </row>
    <row r="1611" spans="1:5">
      <c r="A1611" s="145" t="str">
        <f t="shared" si="26"/>
        <v>Does the lab obtain updates of the standard in use at least every 3 years?</v>
      </c>
      <c r="B1611" s="116" t="s">
        <v>932</v>
      </c>
      <c r="C1611" s="601" t="s">
        <v>6261</v>
      </c>
      <c r="D1611" s="116" t="s">
        <v>3055</v>
      </c>
      <c r="E1611" s="133" t="s">
        <v>4758</v>
      </c>
    </row>
    <row r="1612" spans="1:5" ht="38.25">
      <c r="A1612" s="145" t="str">
        <f t="shared" si="26"/>
        <v>Does the lab review important standards changes, eg. breakpoint changes, with the relevant hospital committees (e.g. pharmacy and therapeutics, stewardship)?</v>
      </c>
      <c r="B1612" s="116" t="s">
        <v>1628</v>
      </c>
      <c r="C1612" s="601" t="s">
        <v>7010</v>
      </c>
      <c r="D1612" s="116" t="s">
        <v>5475</v>
      </c>
      <c r="E1612" s="133" t="s">
        <v>4759</v>
      </c>
    </row>
    <row r="1613" spans="1:5" ht="25.5">
      <c r="A1613" s="145" t="str">
        <f t="shared" si="26"/>
        <v xml:space="preserve">Is there internet in the lab to access free EUCAST PDFs or CLSI M100 online version? </v>
      </c>
      <c r="B1613" s="116" t="s">
        <v>930</v>
      </c>
      <c r="C1613" s="601" t="s">
        <v>6262</v>
      </c>
      <c r="D1613" s="116" t="s">
        <v>3056</v>
      </c>
      <c r="E1613" s="133" t="s">
        <v>4760</v>
      </c>
    </row>
    <row r="1614" spans="1:5">
      <c r="A1614" s="145" t="str">
        <f t="shared" si="26"/>
        <v xml:space="preserve">http://www.eucast.org/ast_of_bacteria/guidance_documents/  </v>
      </c>
      <c r="B1614" s="116" t="s">
        <v>928</v>
      </c>
      <c r="C1614" s="629" t="s">
        <v>3057</v>
      </c>
      <c r="D1614" s="116" t="s">
        <v>3057</v>
      </c>
      <c r="E1614" s="133" t="s">
        <v>3057</v>
      </c>
    </row>
    <row r="1615" spans="1:5">
      <c r="A1615" s="145" t="str">
        <f t="shared" si="26"/>
        <v>http://clsi-m100.com/</v>
      </c>
      <c r="B1615" s="116" t="s">
        <v>929</v>
      </c>
      <c r="C1615" s="629" t="s">
        <v>929</v>
      </c>
      <c r="D1615" s="116" t="s">
        <v>929</v>
      </c>
      <c r="E1615" s="133" t="s">
        <v>929</v>
      </c>
    </row>
    <row r="1616" spans="1:5" ht="38.25">
      <c r="A1616" s="145" t="str">
        <f t="shared" si="26"/>
        <v>Is there evidence that microbiology staff have received adequate training on how to use the CLSI M100 or EUCAST documents effectively? (1: Yes - 2: Some, but would like additional training - 3: No)</v>
      </c>
      <c r="B1616" s="116" t="s">
        <v>3020</v>
      </c>
      <c r="C1616" s="596" t="s">
        <v>6263</v>
      </c>
      <c r="D1616" s="116" t="s">
        <v>3058</v>
      </c>
      <c r="E1616" s="133" t="s">
        <v>4761</v>
      </c>
    </row>
    <row r="1617" spans="1:5" ht="25.5">
      <c r="A1617" s="145" t="str">
        <f t="shared" si="26"/>
        <v>For the next 3 questions, answer NA if the lab does not use considered disks</v>
      </c>
      <c r="B1617" s="116" t="s">
        <v>671</v>
      </c>
      <c r="C1617" s="613" t="s">
        <v>7011</v>
      </c>
      <c r="D1617" s="116" t="s">
        <v>3059</v>
      </c>
      <c r="E1617" s="62" t="s">
        <v>4762</v>
      </c>
    </row>
    <row r="1618" spans="1:5" ht="38.25">
      <c r="A1618" s="145" t="str">
        <f t="shared" si="26"/>
        <v>Look at the cefotaxime disks currently in use. Does the drug concentration correspond correctly to the standard the lab uses? (CLSI breakpoints require 30ug disks, EUCAST breakpoints require 5ug disks).</v>
      </c>
      <c r="B1618" s="116" t="s">
        <v>2004</v>
      </c>
      <c r="C1618" s="601" t="s">
        <v>7012</v>
      </c>
      <c r="D1618" s="116" t="s">
        <v>5476</v>
      </c>
      <c r="E1618" s="133" t="s">
        <v>4763</v>
      </c>
    </row>
    <row r="1619" spans="1:5" ht="38.25">
      <c r="A1619" s="145" t="str">
        <f t="shared" si="26"/>
        <v>Look at the ceftazidime disks currently in use. Does the drug concentration correspond correctly to the standard in use? (CLSI breakpoints require 30ug disks, EUCAST breakpoints require 10ug)</v>
      </c>
      <c r="B1619" s="116" t="s">
        <v>339</v>
      </c>
      <c r="C1619" s="601" t="s">
        <v>7013</v>
      </c>
      <c r="D1619" s="116" t="s">
        <v>5477</v>
      </c>
      <c r="E1619" s="133" t="s">
        <v>4764</v>
      </c>
    </row>
    <row r="1620" spans="1:5" ht="38.25">
      <c r="A1620" s="145" t="str">
        <f t="shared" si="26"/>
        <v>Look at the piperacillin-tazobactam disks currently in use. Does the drug concentration correspond correctly to the standard in use? (CLSI breakpoints require 100/10ug disks, EUCAST breakpoints require 30/6ug disks).</v>
      </c>
      <c r="B1620" s="116" t="s">
        <v>197</v>
      </c>
      <c r="C1620" s="601" t="s">
        <v>7014</v>
      </c>
      <c r="D1620" s="116" t="s">
        <v>5478</v>
      </c>
      <c r="E1620" s="133" t="s">
        <v>4765</v>
      </c>
    </row>
    <row r="1621" spans="1:5">
      <c r="A1621" s="145" t="str">
        <f t="shared" si="26"/>
        <v>12- AST EXPERT RULES</v>
      </c>
      <c r="B1621" s="116" t="s">
        <v>952</v>
      </c>
      <c r="C1621" s="594" t="s">
        <v>7015</v>
      </c>
      <c r="D1621" s="116" t="s">
        <v>5479</v>
      </c>
      <c r="E1621" s="62" t="s">
        <v>4766</v>
      </c>
    </row>
    <row r="1622" spans="1:5" ht="25.5">
      <c r="A1622" s="145" t="str">
        <f t="shared" si="26"/>
        <v>Please note: all questions refer only to clinical patient isolates, NOT to research or environmental isolates</v>
      </c>
      <c r="B1622" s="116" t="s">
        <v>2180</v>
      </c>
      <c r="C1622" s="619" t="s">
        <v>6176</v>
      </c>
      <c r="D1622" s="116" t="s">
        <v>2989</v>
      </c>
      <c r="E1622" s="133" t="s">
        <v>4638</v>
      </c>
    </row>
    <row r="1623" spans="1:5">
      <c r="A1623" s="145" t="str">
        <f t="shared" si="26"/>
        <v>EXPERT RULES FOR SALMONELLA</v>
      </c>
      <c r="B1623" s="116" t="s">
        <v>957</v>
      </c>
      <c r="C1623" s="625" t="s">
        <v>6607</v>
      </c>
      <c r="D1623" s="116" t="s">
        <v>2550</v>
      </c>
      <c r="E1623" s="62" t="s">
        <v>4081</v>
      </c>
    </row>
    <row r="1624" spans="1:5" ht="25.5">
      <c r="A1624" s="145" t="str">
        <f t="shared" si="26"/>
        <v xml:space="preserve">Review a patient AST report for a Salmonella or Shigella isolate. Were any of the following drug classes tested or reported? </v>
      </c>
      <c r="B1624" s="116" t="s">
        <v>3060</v>
      </c>
      <c r="C1624" s="601" t="s">
        <v>6265</v>
      </c>
      <c r="D1624" s="116" t="s">
        <v>5480</v>
      </c>
      <c r="E1624" s="62" t="s">
        <v>4767</v>
      </c>
    </row>
    <row r="1625" spans="1:5" ht="38.25">
      <c r="A1625" s="145" t="str">
        <f t="shared" si="26"/>
        <v>These drugs may appear active in vitro, but are not effective clinically against Salmonella or Shigella and should not be reported as susceptible, regardless of the AST result.</v>
      </c>
      <c r="B1625" s="116" t="s">
        <v>345</v>
      </c>
      <c r="C1625" s="613" t="s">
        <v>7016</v>
      </c>
      <c r="D1625" s="116" t="s">
        <v>5481</v>
      </c>
      <c r="E1625" s="133" t="s">
        <v>4768</v>
      </c>
    </row>
    <row r="1626" spans="1:5">
      <c r="A1626" s="145" t="str">
        <f t="shared" si="26"/>
        <v>1st generation cephalosporins (cefazolin, cephalothin, cephapririn, cephadrine)</v>
      </c>
      <c r="B1626" s="116" t="s">
        <v>186</v>
      </c>
      <c r="C1626" s="596" t="s">
        <v>6266</v>
      </c>
      <c r="D1626" s="116" t="s">
        <v>3082</v>
      </c>
      <c r="E1626" s="133" t="s">
        <v>3456</v>
      </c>
    </row>
    <row r="1627" spans="1:5">
      <c r="A1627" s="145" t="str">
        <f t="shared" si="26"/>
        <v>2nd generation cephalosporins (cefuroxime, cefonicid, cefamandole)</v>
      </c>
      <c r="B1627" s="116" t="s">
        <v>187</v>
      </c>
      <c r="C1627" s="596" t="s">
        <v>6267</v>
      </c>
      <c r="D1627" s="116" t="s">
        <v>3083</v>
      </c>
      <c r="E1627" s="133" t="s">
        <v>3457</v>
      </c>
    </row>
    <row r="1628" spans="1:5">
      <c r="A1628" s="145" t="str">
        <f t="shared" si="26"/>
        <v>Cephamycins (cefoxitin, cefotetan)</v>
      </c>
      <c r="B1628" s="116" t="s">
        <v>188</v>
      </c>
      <c r="C1628" s="596" t="s">
        <v>188</v>
      </c>
      <c r="D1628" s="116" t="s">
        <v>3084</v>
      </c>
      <c r="E1628" s="133" t="s">
        <v>3458</v>
      </c>
    </row>
    <row r="1629" spans="1:5">
      <c r="A1629" s="145" t="str">
        <f t="shared" si="26"/>
        <v>Aminoglycosides (gentamicin, tobramycin, amikacin)</v>
      </c>
      <c r="B1629" s="116" t="s">
        <v>198</v>
      </c>
      <c r="C1629" s="596" t="s">
        <v>6268</v>
      </c>
      <c r="D1629" s="116" t="s">
        <v>3085</v>
      </c>
      <c r="E1629" s="133" t="s">
        <v>3459</v>
      </c>
    </row>
    <row r="1630" spans="1:5" ht="25.5">
      <c r="A1630" s="145" t="str">
        <f t="shared" si="26"/>
        <v>Does the lab use Nalidixic Acid to screen Salmonella isolates for ciprofloxacin resistance?</v>
      </c>
      <c r="B1630" s="116" t="s">
        <v>3061</v>
      </c>
      <c r="C1630" s="601" t="s">
        <v>6269</v>
      </c>
      <c r="D1630" s="116" t="s">
        <v>3086</v>
      </c>
      <c r="E1630" s="62" t="s">
        <v>4769</v>
      </c>
    </row>
    <row r="1631" spans="1:5" ht="25.5">
      <c r="A1631" s="145" t="str">
        <f t="shared" si="26"/>
        <v xml:space="preserve">Compare the lab’s AST bench aids and SOPs to the table in column K (and in the Assessor’s Guide). </v>
      </c>
      <c r="B1631" s="116" t="s">
        <v>2445</v>
      </c>
      <c r="C1631" s="596" t="s">
        <v>7017</v>
      </c>
      <c r="D1631" s="116" t="s">
        <v>5482</v>
      </c>
      <c r="E1631" s="62" t="s">
        <v>4770</v>
      </c>
    </row>
    <row r="1632" spans="1:5" ht="38.25">
      <c r="A1632" s="145" t="str">
        <f t="shared" si="26"/>
        <v>Does the lab use the correct fluoroquinolone (FQ) breakpoints for Salmonella spp? (Enterobacteriaceae FQ breakpoints should not be used for Salmonella spp).</v>
      </c>
      <c r="B1632" s="116" t="s">
        <v>3062</v>
      </c>
      <c r="C1632" s="601" t="s">
        <v>7018</v>
      </c>
      <c r="D1632" s="116" t="s">
        <v>5483</v>
      </c>
      <c r="E1632" s="62" t="s">
        <v>4771</v>
      </c>
    </row>
    <row r="1633" spans="1:5">
      <c r="A1633" s="145" t="str">
        <f t="shared" si="26"/>
        <v>GRAM NEGATIVES &amp; BETA-LACTAM BREAKPOINTS</v>
      </c>
      <c r="B1633" s="116" t="s">
        <v>766</v>
      </c>
      <c r="C1633" s="625" t="s">
        <v>7019</v>
      </c>
      <c r="D1633" s="116" t="s">
        <v>5484</v>
      </c>
      <c r="E1633" s="62" t="s">
        <v>4772</v>
      </c>
    </row>
    <row r="1634" spans="1:5" ht="25.5">
      <c r="A1634" s="145" t="str">
        <f t="shared" si="26"/>
        <v xml:space="preserve">Beginning in 2009, CLSI and EUCAST lowered the breakpoints for several beta-lactam antibiotics and Aztreonam in order to enhance the detection of resistance. </v>
      </c>
      <c r="B1634" s="116" t="s">
        <v>1735</v>
      </c>
      <c r="C1634" s="630" t="s">
        <v>7020</v>
      </c>
      <c r="D1634" s="116" t="s">
        <v>5485</v>
      </c>
      <c r="E1634" s="133" t="s">
        <v>4773</v>
      </c>
    </row>
    <row r="1635" spans="1:5" ht="38.25">
      <c r="A1635" s="145" t="str">
        <f t="shared" si="26"/>
        <v xml:space="preserve">The table in the Assessor’s Guide tab shows the current breakpoints for these antibiotics. Compare this table to the bench aids and SOPs the technologists use for zone size and MIC interpretation. </v>
      </c>
      <c r="B1635" s="116" t="s">
        <v>2443</v>
      </c>
      <c r="C1635" s="603" t="s">
        <v>7021</v>
      </c>
      <c r="D1635" s="116" t="s">
        <v>5486</v>
      </c>
      <c r="E1635" s="133" t="s">
        <v>4774</v>
      </c>
    </row>
    <row r="1636" spans="1:5">
      <c r="A1636" s="145" t="str">
        <f t="shared" si="26"/>
        <v>Are updated breakpoints in use for the following combinations?</v>
      </c>
      <c r="B1636" s="116" t="s">
        <v>2444</v>
      </c>
      <c r="C1636" s="603" t="s">
        <v>7022</v>
      </c>
      <c r="D1636" s="116" t="s">
        <v>5487</v>
      </c>
      <c r="E1636" s="133" t="s">
        <v>4775</v>
      </c>
    </row>
    <row r="1637" spans="1:5">
      <c r="A1637" s="145" t="str">
        <f t="shared" si="26"/>
        <v>(Select NA if the antibiotic is not in use)</v>
      </c>
      <c r="B1637" s="116" t="s">
        <v>2005</v>
      </c>
      <c r="C1637" s="613" t="s">
        <v>6271</v>
      </c>
      <c r="D1637" s="116" t="s">
        <v>3087</v>
      </c>
      <c r="E1637" s="133" t="s">
        <v>3460</v>
      </c>
    </row>
    <row r="1638" spans="1:5">
      <c r="A1638" s="145" t="str">
        <f t="shared" si="26"/>
        <v>Enterobacteriaceae and Aztreonam</v>
      </c>
      <c r="B1638" s="116" t="s">
        <v>199</v>
      </c>
      <c r="C1638" s="596" t="s">
        <v>6272</v>
      </c>
      <c r="D1638" s="116" t="s">
        <v>3088</v>
      </c>
      <c r="E1638" s="133" t="s">
        <v>3461</v>
      </c>
    </row>
    <row r="1639" spans="1:5">
      <c r="A1639" s="145" t="str">
        <f t="shared" si="26"/>
        <v>Enterobacteriaceae and Cefotaxime</v>
      </c>
      <c r="B1639" s="116" t="s">
        <v>200</v>
      </c>
      <c r="C1639" s="596" t="s">
        <v>6273</v>
      </c>
      <c r="D1639" s="116" t="s">
        <v>3089</v>
      </c>
      <c r="E1639" s="133" t="s">
        <v>3462</v>
      </c>
    </row>
    <row r="1640" spans="1:5">
      <c r="A1640" s="145" t="str">
        <f t="shared" si="26"/>
        <v>Enterobacteriaceae and Ceftriaxone</v>
      </c>
      <c r="B1640" s="116" t="s">
        <v>201</v>
      </c>
      <c r="C1640" s="596" t="s">
        <v>6274</v>
      </c>
      <c r="D1640" s="116" t="s">
        <v>3090</v>
      </c>
      <c r="E1640" s="133" t="s">
        <v>3463</v>
      </c>
    </row>
    <row r="1641" spans="1:5">
      <c r="A1641" s="145" t="str">
        <f t="shared" si="26"/>
        <v>Enterobacteriaceae and Ceftazidime</v>
      </c>
      <c r="B1641" s="116" t="s">
        <v>202</v>
      </c>
      <c r="C1641" s="596" t="s">
        <v>6275</v>
      </c>
      <c r="D1641" s="116" t="s">
        <v>3091</v>
      </c>
      <c r="E1641" s="133" t="s">
        <v>3464</v>
      </c>
    </row>
    <row r="1642" spans="1:5">
      <c r="A1642" s="145" t="str">
        <f t="shared" si="26"/>
        <v>Enterobacteriaceae and Cefepime</v>
      </c>
      <c r="B1642" s="116" t="s">
        <v>203</v>
      </c>
      <c r="C1642" s="596" t="s">
        <v>6276</v>
      </c>
      <c r="D1642" s="116" t="s">
        <v>3092</v>
      </c>
      <c r="E1642" s="133" t="s">
        <v>3465</v>
      </c>
    </row>
    <row r="1643" spans="1:5">
      <c r="A1643" s="145" t="str">
        <f t="shared" si="26"/>
        <v>Enterobacteriaceae and Imipenem</v>
      </c>
      <c r="B1643" s="116" t="s">
        <v>204</v>
      </c>
      <c r="C1643" s="596" t="s">
        <v>6277</v>
      </c>
      <c r="D1643" s="116" t="s">
        <v>3093</v>
      </c>
      <c r="E1643" s="133" t="s">
        <v>3466</v>
      </c>
    </row>
    <row r="1644" spans="1:5">
      <c r="A1644" s="145" t="str">
        <f t="shared" si="26"/>
        <v>Enterobacteriaceae and Meropenem</v>
      </c>
      <c r="B1644" s="116" t="s">
        <v>205</v>
      </c>
      <c r="C1644" s="596" t="s">
        <v>6278</v>
      </c>
      <c r="D1644" s="116" t="s">
        <v>3094</v>
      </c>
      <c r="E1644" s="133" t="s">
        <v>3467</v>
      </c>
    </row>
    <row r="1645" spans="1:5">
      <c r="A1645" s="145" t="str">
        <f t="shared" si="26"/>
        <v>Enterobacteriaceae and Ertapenem</v>
      </c>
      <c r="B1645" s="116" t="s">
        <v>206</v>
      </c>
      <c r="C1645" s="596" t="s">
        <v>6279</v>
      </c>
      <c r="D1645" s="116" t="s">
        <v>3095</v>
      </c>
      <c r="E1645" s="133" t="s">
        <v>3468</v>
      </c>
    </row>
    <row r="1646" spans="1:5">
      <c r="A1646" s="145" t="str">
        <f t="shared" si="26"/>
        <v>Enterobacteriaceae and Doripenem</v>
      </c>
      <c r="B1646" s="116" t="s">
        <v>207</v>
      </c>
      <c r="C1646" s="596" t="s">
        <v>6280</v>
      </c>
      <c r="D1646" s="116" t="s">
        <v>3096</v>
      </c>
      <c r="E1646" s="133" t="s">
        <v>3469</v>
      </c>
    </row>
    <row r="1647" spans="1:5">
      <c r="A1647" s="145" t="str">
        <f t="shared" si="26"/>
        <v>Acinetobacter and Imipenem</v>
      </c>
      <c r="B1647" s="116" t="s">
        <v>208</v>
      </c>
      <c r="C1647" s="596" t="s">
        <v>6281</v>
      </c>
      <c r="D1647" s="116" t="s">
        <v>3097</v>
      </c>
      <c r="E1647" s="133" t="s">
        <v>3470</v>
      </c>
    </row>
    <row r="1648" spans="1:5">
      <c r="A1648" s="145" t="str">
        <f t="shared" si="26"/>
        <v>Acinetobacter and Meropenem</v>
      </c>
      <c r="B1648" s="116" t="s">
        <v>209</v>
      </c>
      <c r="C1648" s="596" t="s">
        <v>6282</v>
      </c>
      <c r="D1648" s="116" t="s">
        <v>3098</v>
      </c>
      <c r="E1648" s="133" t="s">
        <v>3471</v>
      </c>
    </row>
    <row r="1649" spans="1:5">
      <c r="A1649" s="145" t="str">
        <f t="shared" si="26"/>
        <v>Acinetobacter and Doripenem</v>
      </c>
      <c r="B1649" s="116" t="s">
        <v>210</v>
      </c>
      <c r="C1649" s="596" t="s">
        <v>6283</v>
      </c>
      <c r="D1649" s="116" t="s">
        <v>3099</v>
      </c>
      <c r="E1649" s="133" t="s">
        <v>3472</v>
      </c>
    </row>
    <row r="1650" spans="1:5">
      <c r="A1650" s="145" t="str">
        <f t="shared" si="26"/>
        <v>Pseudomonas and Cefepime</v>
      </c>
      <c r="B1650" s="116" t="s">
        <v>211</v>
      </c>
      <c r="C1650" s="596" t="s">
        <v>6284</v>
      </c>
      <c r="D1650" s="116" t="s">
        <v>3100</v>
      </c>
      <c r="E1650" s="133" t="s">
        <v>3473</v>
      </c>
    </row>
    <row r="1651" spans="1:5">
      <c r="A1651" s="145" t="str">
        <f t="shared" si="26"/>
        <v>Pseudomonas and Piperacillin</v>
      </c>
      <c r="B1651" s="116" t="s">
        <v>212</v>
      </c>
      <c r="C1651" s="596" t="s">
        <v>6285</v>
      </c>
      <c r="D1651" s="116" t="s">
        <v>3101</v>
      </c>
      <c r="E1651" s="133" t="s">
        <v>3474</v>
      </c>
    </row>
    <row r="1652" spans="1:5">
      <c r="A1652" s="145" t="str">
        <f t="shared" si="26"/>
        <v>Pseudomonas and Piperacillin-Tazobactam</v>
      </c>
      <c r="B1652" s="116" t="s">
        <v>213</v>
      </c>
      <c r="C1652" s="596" t="s">
        <v>6286</v>
      </c>
      <c r="D1652" s="116" t="s">
        <v>3102</v>
      </c>
      <c r="E1652" s="133" t="s">
        <v>3475</v>
      </c>
    </row>
    <row r="1653" spans="1:5">
      <c r="A1653" s="145" t="str">
        <f t="shared" si="26"/>
        <v>Pseudomonas and Ticarcillin-Clavulanate</v>
      </c>
      <c r="B1653" s="116" t="s">
        <v>214</v>
      </c>
      <c r="C1653" s="596" t="s">
        <v>6287</v>
      </c>
      <c r="D1653" s="116" t="s">
        <v>3103</v>
      </c>
      <c r="E1653" s="133" t="s">
        <v>3476</v>
      </c>
    </row>
    <row r="1654" spans="1:5">
      <c r="A1654" s="145" t="str">
        <f t="shared" si="26"/>
        <v>Pseudomonas and Imipenem</v>
      </c>
      <c r="B1654" s="116" t="s">
        <v>215</v>
      </c>
      <c r="C1654" s="596" t="s">
        <v>6288</v>
      </c>
      <c r="D1654" s="116" t="s">
        <v>3104</v>
      </c>
      <c r="E1654" s="133" t="s">
        <v>3477</v>
      </c>
    </row>
    <row r="1655" spans="1:5">
      <c r="A1655" s="145" t="str">
        <f t="shared" si="26"/>
        <v>Pseudomonas and Meropenem</v>
      </c>
      <c r="B1655" s="116" t="s">
        <v>216</v>
      </c>
      <c r="C1655" s="596" t="s">
        <v>6289</v>
      </c>
      <c r="D1655" s="116" t="s">
        <v>3105</v>
      </c>
      <c r="E1655" s="133" t="s">
        <v>3478</v>
      </c>
    </row>
    <row r="1656" spans="1:5">
      <c r="A1656" s="145" t="str">
        <f t="shared" si="26"/>
        <v>Pseudomonas and Doripenem</v>
      </c>
      <c r="B1656" s="116" t="s">
        <v>268</v>
      </c>
      <c r="C1656" s="596" t="s">
        <v>6290</v>
      </c>
      <c r="D1656" s="116" t="s">
        <v>3106</v>
      </c>
      <c r="E1656" s="133" t="s">
        <v>3479</v>
      </c>
    </row>
    <row r="1657" spans="1:5">
      <c r="A1657" s="145" t="str">
        <f t="shared" si="26"/>
        <v>PHENOTYPIC ESBL TESTING</v>
      </c>
      <c r="B1657" s="116" t="s">
        <v>680</v>
      </c>
      <c r="C1657" s="625" t="s">
        <v>7023</v>
      </c>
      <c r="D1657" s="116" t="s">
        <v>5007</v>
      </c>
      <c r="E1657" s="62" t="s">
        <v>4776</v>
      </c>
    </row>
    <row r="1658" spans="1:5" ht="38.25">
      <c r="A1658" s="145" t="str">
        <f t="shared" si="26"/>
        <v>NOTE: Questions 12.26 and 12.27 only apply to labs that do NOT use current cephalosporin and aztreonam breakpoints. If this lab uses current breakpoints, select NA for both questions and skip to question 12.28</v>
      </c>
      <c r="B1658" s="116" t="s">
        <v>2006</v>
      </c>
      <c r="C1658" s="616" t="s">
        <v>7024</v>
      </c>
      <c r="D1658" s="116" t="s">
        <v>5488</v>
      </c>
      <c r="E1658" s="133" t="s">
        <v>4777</v>
      </c>
    </row>
    <row r="1659" spans="1:5" ht="63.75">
      <c r="A1659" s="145" t="str">
        <f t="shared" si="26"/>
        <v>Labs that do NOT use current cephalosporin and aztreonam breakpoints must perform routine ESBL phenotype testing. For ESBL-positive isolates, all penicillins, cephalosporins, and aztreonam that test susceptible must be reported as resistant. Is this practice (changing ESBL + interpretations from S to R) in place?</v>
      </c>
      <c r="B1659" s="116" t="s">
        <v>1583</v>
      </c>
      <c r="C1659" s="601" t="s">
        <v>7025</v>
      </c>
      <c r="D1659" s="116" t="s">
        <v>5489</v>
      </c>
      <c r="E1659" s="62" t="s">
        <v>4778</v>
      </c>
    </row>
    <row r="1660" spans="1:5" ht="51">
      <c r="A1660" s="145" t="str">
        <f t="shared" si="26"/>
        <v>Labs that do NOT use current aztreonam and cephalosporin breakpoints should attach a warning comment to the report for ESBL positive organisms: “ESBL-producers should be considered clinically resistant to all penicillins, cephalosporins, and aztreonam.” Is this practice in place?</v>
      </c>
      <c r="B1660" s="116" t="s">
        <v>269</v>
      </c>
      <c r="C1660" s="601" t="s">
        <v>7026</v>
      </c>
      <c r="D1660" s="116" t="s">
        <v>5490</v>
      </c>
      <c r="E1660" s="133" t="s">
        <v>4779</v>
      </c>
    </row>
    <row r="1661" spans="1:5" ht="76.5">
      <c r="A1661" s="145" t="str">
        <f t="shared" si="26"/>
        <v>For labs that DO use current cephalosporin and aztreonam breakpoints, CLSI and EUCAST no longer recommend routine testing for ESBL phenotype. Furthermore, if ESBL testing is performed and the test is positive, interpretations for beta-lactam agents do NOT need to be changed from susceptible to resistant. Has the lab discontinued editing AST results based on the ESBL result?</v>
      </c>
      <c r="B1661" s="116" t="s">
        <v>1584</v>
      </c>
      <c r="C1661" s="601" t="s">
        <v>7027</v>
      </c>
      <c r="D1661" s="116" t="s">
        <v>5491</v>
      </c>
      <c r="E1661" s="62" t="s">
        <v>4780</v>
      </c>
    </row>
    <row r="1662" spans="1:5" ht="25.5">
      <c r="A1662" s="145" t="str">
        <f t="shared" si="26"/>
        <v>Note: Select NA if the lab does NOT use current cephalosporin and aztreonam breakpoints</v>
      </c>
      <c r="B1662" s="116" t="s">
        <v>3063</v>
      </c>
      <c r="C1662" s="613" t="s">
        <v>7028</v>
      </c>
      <c r="D1662" s="116" t="s">
        <v>5492</v>
      </c>
      <c r="E1662" s="133" t="s">
        <v>3480</v>
      </c>
    </row>
    <row r="1663" spans="1:5" ht="38.25">
      <c r="A1663" s="145" t="str">
        <f t="shared" si="26"/>
        <v xml:space="preserve">Does the lab perform any phenotypic tests for ESBL production? Including disks, gradient strips, or a screening well in an automated system. </v>
      </c>
      <c r="B1663" s="116" t="s">
        <v>2406</v>
      </c>
      <c r="C1663" s="601" t="s">
        <v>7029</v>
      </c>
      <c r="D1663" s="116" t="s">
        <v>5493</v>
      </c>
      <c r="E1663" s="62" t="s">
        <v>4781</v>
      </c>
    </row>
    <row r="1664" spans="1:5">
      <c r="A1664" s="145" t="str">
        <f t="shared" si="26"/>
        <v>If no, answer NA until Carbapenemase Testing Section</v>
      </c>
      <c r="B1664" s="116" t="s">
        <v>2007</v>
      </c>
      <c r="C1664" s="613" t="s">
        <v>6292</v>
      </c>
      <c r="D1664" s="116" t="s">
        <v>3107</v>
      </c>
      <c r="E1664" s="133" t="s">
        <v>3481</v>
      </c>
    </row>
    <row r="1665" spans="1:5" ht="25.5">
      <c r="A1665" s="145" t="str">
        <f t="shared" si="26"/>
        <v>Does the phenotypic ESBL method include testing both cefotaxime (or ceftriaxone) AND ceftazidime alone and in combination with clavulanic acid?</v>
      </c>
      <c r="B1665" s="116" t="s">
        <v>217</v>
      </c>
      <c r="C1665" s="601" t="s">
        <v>7030</v>
      </c>
      <c r="D1665" s="116" t="s">
        <v>3108</v>
      </c>
      <c r="E1665" s="62" t="s">
        <v>4782</v>
      </c>
    </row>
    <row r="1666" spans="1:5" ht="25.5">
      <c r="A1666" s="145" t="str">
        <f t="shared" si="26"/>
        <v>Does the lab perform any genotypic tests for ESBL production? (E.g. PCR)</v>
      </c>
      <c r="B1666" s="116" t="s">
        <v>2407</v>
      </c>
      <c r="C1666" s="601" t="s">
        <v>6294</v>
      </c>
      <c r="D1666" s="116" t="s">
        <v>3109</v>
      </c>
      <c r="E1666" s="133" t="s">
        <v>4783</v>
      </c>
    </row>
    <row r="1667" spans="1:5" ht="25.5">
      <c r="A1667" s="145" t="str">
        <f t="shared" si="26"/>
        <v>Do records indicate that quality control for ESBL testing is done either on a weekly basis or each time the test is performed?</v>
      </c>
      <c r="B1667" s="116" t="s">
        <v>294</v>
      </c>
      <c r="C1667" s="601" t="s">
        <v>6295</v>
      </c>
      <c r="D1667" s="116" t="s">
        <v>3110</v>
      </c>
      <c r="E1667" s="133" t="s">
        <v>4784</v>
      </c>
    </row>
    <row r="1668" spans="1:5" ht="38.25">
      <c r="A1668" s="145" t="str">
        <f t="shared" ref="A1668:A1731" si="27">IF(langue=1,B1668,IF(langue=2,D1668,E1668))</f>
        <v>Do records indicate that lab uses both positive and negative control organisms to QC the ESBL test in use? (A commonly used ESBL positive strain is Klebsiella pneumoniae ATCC 700603)</v>
      </c>
      <c r="B1668" s="116" t="s">
        <v>218</v>
      </c>
      <c r="C1668" s="601" t="s">
        <v>7031</v>
      </c>
      <c r="D1668" s="116" t="s">
        <v>5494</v>
      </c>
      <c r="E1668" s="62" t="s">
        <v>4785</v>
      </c>
    </row>
    <row r="1669" spans="1:5" ht="25.5">
      <c r="A1669" s="145" t="str">
        <f t="shared" si="27"/>
        <v>When an ESBL positive is confirmed, is infection control notified by the lab?</v>
      </c>
      <c r="B1669" s="116" t="s">
        <v>219</v>
      </c>
      <c r="C1669" s="601" t="s">
        <v>7032</v>
      </c>
      <c r="D1669" s="116" t="s">
        <v>3111</v>
      </c>
      <c r="E1669" s="62" t="s">
        <v>4786</v>
      </c>
    </row>
    <row r="1670" spans="1:5">
      <c r="A1670" s="145" t="str">
        <f t="shared" si="27"/>
        <v>PHENOTYPIC CARBAPENEMASE TESTING</v>
      </c>
      <c r="B1670" s="116" t="s">
        <v>679</v>
      </c>
      <c r="C1670" s="625" t="s">
        <v>7033</v>
      </c>
      <c r="D1670" s="116" t="s">
        <v>5008</v>
      </c>
      <c r="E1670" s="133" t="s">
        <v>4787</v>
      </c>
    </row>
    <row r="1671" spans="1:5" ht="76.5">
      <c r="A1671" s="145" t="str">
        <f t="shared" si="27"/>
        <v>Labs that do NOT use current carbapenem breakpoints must perform routine testing for carbapenemase production (e.g. CarbaNP, mCIM, or a molecular assay). If a carbapenemase is detected, all carbapenems that test susceptible must be reported as resistant. Is this practice (changing results from S to R based on positive carbapenemase test result) in place?</v>
      </c>
      <c r="B1671" s="116" t="s">
        <v>1585</v>
      </c>
      <c r="C1671" s="601" t="s">
        <v>7034</v>
      </c>
      <c r="D1671" s="116" t="s">
        <v>5495</v>
      </c>
      <c r="E1671" s="133" t="s">
        <v>4788</v>
      </c>
    </row>
    <row r="1672" spans="1:5">
      <c r="A1672" s="145" t="str">
        <f t="shared" si="27"/>
        <v>Note: Select NA if the lab uses current breakpoints</v>
      </c>
      <c r="B1672" s="116" t="s">
        <v>1629</v>
      </c>
      <c r="C1672" s="613" t="s">
        <v>7035</v>
      </c>
      <c r="D1672" s="116" t="s">
        <v>5496</v>
      </c>
      <c r="E1672" s="133" t="s">
        <v>4789</v>
      </c>
    </row>
    <row r="1673" spans="1:5" ht="63.75">
      <c r="A1673" s="145" t="str">
        <f t="shared" si="27"/>
        <v>For labs that DO use current carbapenem breakpoints, CLSI and EUCAST no longer recommend routine testing for carbapenemase production. Furthermore, if such testing is performed and the test is positive, interpretations for carbapenems do NOT need to be changed from susceptible to resistant. Has the lab discontinued editing AST results based on the carbapenemase result?</v>
      </c>
      <c r="B1673" s="116" t="s">
        <v>2008</v>
      </c>
      <c r="C1673" s="601" t="s">
        <v>7036</v>
      </c>
      <c r="D1673" s="116" t="s">
        <v>5497</v>
      </c>
      <c r="E1673" s="62" t="s">
        <v>4790</v>
      </c>
    </row>
    <row r="1674" spans="1:5">
      <c r="A1674" s="145" t="str">
        <f t="shared" si="27"/>
        <v>Note: Select NA if the lab does NOT use current breakpoints</v>
      </c>
      <c r="B1674" s="116" t="s">
        <v>3064</v>
      </c>
      <c r="C1674" s="613" t="s">
        <v>6296</v>
      </c>
      <c r="D1674" s="116" t="s">
        <v>5498</v>
      </c>
      <c r="E1674" s="133" t="s">
        <v>4791</v>
      </c>
    </row>
    <row r="1675" spans="1:5" ht="25.5">
      <c r="A1675" s="145" t="str">
        <f t="shared" si="27"/>
        <v>Does the lab perform any of the following phenotypic tests for carbapenemase production?</v>
      </c>
      <c r="B1675" s="116" t="s">
        <v>2404</v>
      </c>
      <c r="C1675" s="601" t="s">
        <v>7037</v>
      </c>
      <c r="D1675" s="116" t="s">
        <v>3112</v>
      </c>
      <c r="E1675" s="133" t="s">
        <v>4792</v>
      </c>
    </row>
    <row r="1676" spans="1:5">
      <c r="A1676" s="145" t="str">
        <f t="shared" si="27"/>
        <v>Modified Hodge test</v>
      </c>
      <c r="B1676" s="116" t="s">
        <v>83</v>
      </c>
      <c r="C1676" s="596" t="s">
        <v>7038</v>
      </c>
      <c r="D1676" s="116" t="s">
        <v>3113</v>
      </c>
      <c r="E1676" s="133" t="s">
        <v>3482</v>
      </c>
    </row>
    <row r="1677" spans="1:5">
      <c r="A1677" s="145" t="str">
        <f t="shared" si="27"/>
        <v>Other disk method, e.g., combination disk test or double disk synergy</v>
      </c>
      <c r="B1677" s="116" t="s">
        <v>295</v>
      </c>
      <c r="C1677" s="596" t="s">
        <v>7039</v>
      </c>
      <c r="D1677" s="116" t="s">
        <v>5499</v>
      </c>
      <c r="E1677" s="62" t="s">
        <v>4793</v>
      </c>
    </row>
    <row r="1678" spans="1:5" ht="25.5">
      <c r="A1678" s="145" t="str">
        <f t="shared" si="27"/>
        <v>MIC Strip test, e.g., Etest KPC, MBL or Liofilchem MRP/MBO, ETP/EBO</v>
      </c>
      <c r="B1678" s="116" t="s">
        <v>334</v>
      </c>
      <c r="C1678" s="596" t="s">
        <v>7040</v>
      </c>
      <c r="D1678" s="116" t="s">
        <v>5500</v>
      </c>
      <c r="E1678" s="62" t="s">
        <v>4794</v>
      </c>
    </row>
    <row r="1679" spans="1:5">
      <c r="A1679" s="145" t="str">
        <f t="shared" si="27"/>
        <v>Biochemical (colorimetric) test, e.g. CarbaNP, BCT, or β CARBA</v>
      </c>
      <c r="B1679" s="116" t="s">
        <v>220</v>
      </c>
      <c r="C1679" s="596" t="s">
        <v>7041</v>
      </c>
      <c r="D1679" s="116" t="s">
        <v>3114</v>
      </c>
      <c r="E1679" s="133" t="s">
        <v>4795</v>
      </c>
    </row>
    <row r="1680" spans="1:5">
      <c r="A1680" s="145" t="str">
        <f t="shared" si="27"/>
        <v>Chromogenic agar specific for carbapenemase producers</v>
      </c>
      <c r="B1680" s="116" t="s">
        <v>296</v>
      </c>
      <c r="C1680" s="596" t="s">
        <v>7042</v>
      </c>
      <c r="D1680" s="116" t="s">
        <v>5501</v>
      </c>
      <c r="E1680" s="133" t="s">
        <v>3483</v>
      </c>
    </row>
    <row r="1681" spans="1:5">
      <c r="A1681" s="145" t="str">
        <f t="shared" si="27"/>
        <v>Modified carbapenem inactivation method (MCIM)</v>
      </c>
      <c r="B1681" s="116" t="s">
        <v>270</v>
      </c>
      <c r="C1681" s="596" t="s">
        <v>7043</v>
      </c>
      <c r="D1681" s="116" t="s">
        <v>5502</v>
      </c>
      <c r="E1681" s="133" t="s">
        <v>4796</v>
      </c>
    </row>
    <row r="1682" spans="1:5" ht="25.5">
      <c r="A1682" s="145" t="str">
        <f t="shared" si="27"/>
        <v>Does the lab perform any genotypic tests for carbapenemase production? (E.g. PCR, GeneXpert, etc.)</v>
      </c>
      <c r="B1682" s="116" t="s">
        <v>2405</v>
      </c>
      <c r="C1682" s="601" t="s">
        <v>7044</v>
      </c>
      <c r="D1682" s="116" t="s">
        <v>3115</v>
      </c>
      <c r="E1682" s="133" t="s">
        <v>4797</v>
      </c>
    </row>
    <row r="1683" spans="1:5" ht="25.5">
      <c r="A1683" s="145" t="str">
        <f t="shared" si="27"/>
        <v xml:space="preserve">Do records indicate that quality control is done each time carbapenemase testing is performed? </v>
      </c>
      <c r="B1683" s="116" t="s">
        <v>2145</v>
      </c>
      <c r="C1683" s="601" t="s">
        <v>7045</v>
      </c>
      <c r="D1683" s="116" t="s">
        <v>3116</v>
      </c>
      <c r="E1683" s="133" t="s">
        <v>4798</v>
      </c>
    </row>
    <row r="1684" spans="1:5" ht="25.5">
      <c r="A1684" s="145" t="str">
        <f t="shared" si="27"/>
        <v xml:space="preserve">Do records indicate that lab uses both positive and negative control organisms to QC the carbapenemase test in use? </v>
      </c>
      <c r="B1684" s="116" t="s">
        <v>346</v>
      </c>
      <c r="C1684" s="601" t="s">
        <v>7046</v>
      </c>
      <c r="D1684" s="116" t="s">
        <v>3117</v>
      </c>
      <c r="E1684" s="62" t="s">
        <v>4799</v>
      </c>
    </row>
    <row r="1685" spans="1:5" ht="25.5">
      <c r="A1685" s="145" t="str">
        <f t="shared" si="27"/>
        <v>Commonly used carbapenemase positive strains include K.pneumo ATCC BAA-1705, K.pneumo CCUG 56233, and K.pneumo NCTC 13438</v>
      </c>
      <c r="B1685" s="116" t="s">
        <v>347</v>
      </c>
      <c r="C1685" s="631" t="s">
        <v>6306</v>
      </c>
      <c r="D1685" s="116" t="s">
        <v>3118</v>
      </c>
      <c r="E1685" s="133" t="s">
        <v>4800</v>
      </c>
    </row>
    <row r="1686" spans="1:5" ht="25.5">
      <c r="A1686" s="145" t="str">
        <f t="shared" si="27"/>
        <v>When a carbapenemase producer is detected, is it noted on the final report to the clinician?</v>
      </c>
      <c r="B1686" s="116" t="s">
        <v>335</v>
      </c>
      <c r="C1686" s="601" t="s">
        <v>7047</v>
      </c>
      <c r="D1686" s="116" t="s">
        <v>3119</v>
      </c>
      <c r="E1686" s="62" t="s">
        <v>4801</v>
      </c>
    </row>
    <row r="1687" spans="1:5" ht="25.5">
      <c r="A1687" s="145" t="str">
        <f t="shared" si="27"/>
        <v>When a carbapenemase producer is detected, is infection control notified by the lab?</v>
      </c>
      <c r="B1687" s="116" t="s">
        <v>336</v>
      </c>
      <c r="C1687" s="601" t="s">
        <v>7048</v>
      </c>
      <c r="D1687" s="116" t="s">
        <v>3120</v>
      </c>
      <c r="E1687" s="62" t="s">
        <v>4802</v>
      </c>
    </row>
    <row r="1688" spans="1:5">
      <c r="A1688" s="145" t="str">
        <f t="shared" si="27"/>
        <v>COLISTIN TESTING</v>
      </c>
      <c r="B1688" s="116" t="s">
        <v>677</v>
      </c>
      <c r="C1688" s="625" t="s">
        <v>6309</v>
      </c>
      <c r="D1688" s="116" t="s">
        <v>2551</v>
      </c>
      <c r="E1688" s="133" t="s">
        <v>3248</v>
      </c>
    </row>
    <row r="1689" spans="1:5" ht="25.5">
      <c r="A1689" s="145" t="str">
        <f t="shared" si="27"/>
        <v>Does the lab perform colistin AST? (Not scored. If No, skip to next section.)</v>
      </c>
      <c r="B1689" s="116" t="s">
        <v>5585</v>
      </c>
      <c r="C1689" s="601" t="s">
        <v>7049</v>
      </c>
      <c r="D1689" s="116" t="s">
        <v>5586</v>
      </c>
      <c r="E1689" s="133" t="s">
        <v>5587</v>
      </c>
    </row>
    <row r="1690" spans="1:5" ht="25.5">
      <c r="A1690" s="145" t="str">
        <f t="shared" si="27"/>
        <v>Which methods does the lab use for colistin AST? (Check all that apply)</v>
      </c>
      <c r="B1690" s="116" t="s">
        <v>221</v>
      </c>
      <c r="C1690" s="601" t="s">
        <v>7050</v>
      </c>
      <c r="D1690" s="116" t="s">
        <v>5503</v>
      </c>
      <c r="E1690" s="133" t="s">
        <v>4803</v>
      </c>
    </row>
    <row r="1691" spans="1:5">
      <c r="A1691" s="145" t="str">
        <f t="shared" si="27"/>
        <v>Disk diffusion</v>
      </c>
      <c r="B1691" s="116" t="s">
        <v>67</v>
      </c>
      <c r="C1691" s="596" t="s">
        <v>5736</v>
      </c>
      <c r="D1691" s="116" t="s">
        <v>5062</v>
      </c>
      <c r="E1691" s="133" t="s">
        <v>3988</v>
      </c>
    </row>
    <row r="1692" spans="1:5">
      <c r="A1692" s="145" t="str">
        <f t="shared" si="27"/>
        <v>Gradient strip (e.g., Etest/Liofilchem)</v>
      </c>
      <c r="B1692" s="116" t="s">
        <v>222</v>
      </c>
      <c r="C1692" s="596" t="s">
        <v>7051</v>
      </c>
      <c r="D1692" s="116" t="s">
        <v>5504</v>
      </c>
      <c r="E1692" s="133" t="s">
        <v>3989</v>
      </c>
    </row>
    <row r="1693" spans="1:5">
      <c r="A1693" s="145" t="str">
        <f t="shared" si="27"/>
        <v>Automated instrument (e.g., Vitek/Phoenix)</v>
      </c>
      <c r="B1693" s="116" t="s">
        <v>223</v>
      </c>
      <c r="C1693" s="596" t="s">
        <v>7052</v>
      </c>
      <c r="D1693" s="116" t="s">
        <v>3121</v>
      </c>
      <c r="E1693" s="133" t="s">
        <v>4804</v>
      </c>
    </row>
    <row r="1694" spans="1:5">
      <c r="A1694" s="145" t="str">
        <f t="shared" si="27"/>
        <v>Broth microdilution (BMD) with Polysorbate 80</v>
      </c>
      <c r="B1694" s="116" t="s">
        <v>337</v>
      </c>
      <c r="C1694" s="596" t="s">
        <v>7053</v>
      </c>
      <c r="D1694" s="116" t="s">
        <v>3122</v>
      </c>
      <c r="E1694" s="62" t="s">
        <v>4805</v>
      </c>
    </row>
    <row r="1695" spans="1:5">
      <c r="A1695" s="145" t="str">
        <f t="shared" si="27"/>
        <v>Broth microdilution (BMD) without Polysorbate 80</v>
      </c>
      <c r="B1695" s="116" t="s">
        <v>338</v>
      </c>
      <c r="C1695" s="596" t="s">
        <v>7054</v>
      </c>
      <c r="D1695" s="116" t="s">
        <v>3123</v>
      </c>
      <c r="E1695" s="62" t="s">
        <v>4806</v>
      </c>
    </row>
    <row r="1696" spans="1:5">
      <c r="A1696" s="145" t="str">
        <f t="shared" si="27"/>
        <v>Colistin Broth Disk Elution (CBDE) Test</v>
      </c>
      <c r="B1696" s="116" t="s">
        <v>225</v>
      </c>
      <c r="C1696" s="596" t="s">
        <v>7055</v>
      </c>
      <c r="D1696" s="116" t="s">
        <v>5505</v>
      </c>
      <c r="E1696" s="62" t="s">
        <v>4807</v>
      </c>
    </row>
    <row r="1697" spans="1:5">
      <c r="A1697" s="145" t="str">
        <f t="shared" si="27"/>
        <v>Other method, please specify in comments</v>
      </c>
      <c r="B1697" s="116" t="s">
        <v>224</v>
      </c>
      <c r="C1697" s="596" t="s">
        <v>6314</v>
      </c>
      <c r="D1697" s="116" t="s">
        <v>3124</v>
      </c>
      <c r="E1697" s="133" t="s">
        <v>3484</v>
      </c>
    </row>
    <row r="1698" spans="1:5" ht="25.5">
      <c r="A1698" s="145" t="str">
        <f t="shared" si="27"/>
        <v>Do records indicate that quality control for colistin AST is performed on either a weekly basis or each time the test is performed?</v>
      </c>
      <c r="B1698" s="116" t="s">
        <v>226</v>
      </c>
      <c r="C1698" s="601" t="s">
        <v>7056</v>
      </c>
      <c r="D1698" s="116" t="s">
        <v>5506</v>
      </c>
      <c r="E1698" s="133" t="s">
        <v>4808</v>
      </c>
    </row>
    <row r="1699" spans="1:5" ht="38.25">
      <c r="A1699" s="145" t="str">
        <f t="shared" si="27"/>
        <v>Do records indicate that lab uses both susceptible and resistant organisms to QC the colistin test in use? (E.coli NCTC 13846 is recommended to detect low level resistance)</v>
      </c>
      <c r="B1699" s="116" t="s">
        <v>227</v>
      </c>
      <c r="C1699" s="601" t="s">
        <v>7057</v>
      </c>
      <c r="D1699" s="116" t="s">
        <v>5507</v>
      </c>
      <c r="E1699" s="133" t="s">
        <v>4809</v>
      </c>
    </row>
    <row r="1700" spans="1:5">
      <c r="A1700" s="145" t="str">
        <f t="shared" si="27"/>
        <v>When colistin resistance is detected, are any of the following notified?</v>
      </c>
      <c r="B1700" s="116" t="s">
        <v>228</v>
      </c>
      <c r="C1700" s="601" t="s">
        <v>7058</v>
      </c>
      <c r="D1700" s="116" t="s">
        <v>3125</v>
      </c>
      <c r="E1700" s="133" t="s">
        <v>4810</v>
      </c>
    </row>
    <row r="1701" spans="1:5">
      <c r="A1701" s="145" t="str">
        <f t="shared" si="27"/>
        <v>Lab supervisor</v>
      </c>
      <c r="B1701" s="116" t="s">
        <v>229</v>
      </c>
      <c r="C1701" s="596" t="s">
        <v>6318</v>
      </c>
      <c r="D1701" s="116" t="s">
        <v>3126</v>
      </c>
      <c r="E1701" s="133" t="s">
        <v>3485</v>
      </c>
    </row>
    <row r="1702" spans="1:5">
      <c r="A1702" s="145" t="str">
        <f t="shared" si="27"/>
        <v>Infectious Disease team</v>
      </c>
      <c r="B1702" s="116" t="s">
        <v>231</v>
      </c>
      <c r="C1702" s="596" t="s">
        <v>6319</v>
      </c>
      <c r="D1702" s="116" t="s">
        <v>3127</v>
      </c>
      <c r="E1702" s="133" t="s">
        <v>3486</v>
      </c>
    </row>
    <row r="1703" spans="1:5">
      <c r="A1703" s="145" t="str">
        <f t="shared" si="27"/>
        <v>Infection Control team</v>
      </c>
      <c r="B1703" s="116" t="s">
        <v>230</v>
      </c>
      <c r="C1703" s="596" t="s">
        <v>7059</v>
      </c>
      <c r="D1703" s="116" t="s">
        <v>3128</v>
      </c>
      <c r="E1703" s="133" t="s">
        <v>3487</v>
      </c>
    </row>
    <row r="1704" spans="1:5" ht="25.5">
      <c r="A1704" s="145" t="str">
        <f t="shared" si="27"/>
        <v>When colistin resistance is detected, is the isolate sent to a reference lab for molecular characterization (e.g., testing for mcr genes)?</v>
      </c>
      <c r="B1704" s="116" t="s">
        <v>232</v>
      </c>
      <c r="C1704" s="601" t="s">
        <v>6321</v>
      </c>
      <c r="D1704" s="116" t="s">
        <v>3129</v>
      </c>
      <c r="E1704" s="133" t="s">
        <v>4811</v>
      </c>
    </row>
    <row r="1705" spans="1:5" ht="38.25">
      <c r="A1705" s="145" t="str">
        <f t="shared" si="27"/>
        <v xml:space="preserve">If the lab uses broth microdilution for colistin AST, is colistin sulfate used, not colistin methane sulfonate (sulfomethate)? </v>
      </c>
      <c r="B1705" s="116" t="s">
        <v>348</v>
      </c>
      <c r="C1705" s="601" t="s">
        <v>7060</v>
      </c>
      <c r="D1705" s="116" t="s">
        <v>5508</v>
      </c>
      <c r="E1705" s="62" t="s">
        <v>4812</v>
      </c>
    </row>
    <row r="1706" spans="1:5" ht="25.5">
      <c r="A1706" s="145" t="str">
        <f t="shared" si="27"/>
        <v>The methane sulfonate derivative of colistin ("cms") is an inactive pro-drug that breaks down slowly in solution and therefore cannot be used for AST.</v>
      </c>
      <c r="B1706" s="116" t="s">
        <v>1630</v>
      </c>
      <c r="C1706" s="613" t="s">
        <v>6323</v>
      </c>
      <c r="D1706" s="116" t="s">
        <v>5509</v>
      </c>
      <c r="E1706" s="133" t="s">
        <v>4813</v>
      </c>
    </row>
    <row r="1707" spans="1:5" ht="25.5">
      <c r="A1707" s="145" t="str">
        <f t="shared" si="27"/>
        <v>If the lab performs broth microdilution (BMD) for colistin AST, is cation-adjusted Mueller Hinton broth used?</v>
      </c>
      <c r="B1707" s="116" t="s">
        <v>233</v>
      </c>
      <c r="C1707" s="601" t="s">
        <v>7061</v>
      </c>
      <c r="D1707" s="116" t="s">
        <v>5510</v>
      </c>
      <c r="E1707" s="62" t="s">
        <v>4814</v>
      </c>
    </row>
    <row r="1708" spans="1:5">
      <c r="A1708" s="145" t="str">
        <f t="shared" si="27"/>
        <v>Answer NA if the lab does not perform BMD</v>
      </c>
      <c r="B1708" s="116" t="s">
        <v>234</v>
      </c>
      <c r="C1708" s="613" t="s">
        <v>6324</v>
      </c>
      <c r="D1708" s="116" t="s">
        <v>5511</v>
      </c>
      <c r="E1708" s="133" t="s">
        <v>4815</v>
      </c>
    </row>
    <row r="1709" spans="1:5" ht="38.25">
      <c r="A1709" s="145" t="str">
        <f t="shared" si="27"/>
        <v>Do laboratory staff understand the current limitations associated with colistin AST? (i.e., the risk of false susceptible results when using any method other than BMD without Polysorbate?)</v>
      </c>
      <c r="B1709" s="116" t="s">
        <v>2446</v>
      </c>
      <c r="C1709" s="601" t="s">
        <v>7062</v>
      </c>
      <c r="D1709" s="116" t="s">
        <v>5512</v>
      </c>
      <c r="E1709" s="62" t="s">
        <v>4816</v>
      </c>
    </row>
    <row r="1710" spans="1:5" ht="25.5">
      <c r="A1710" s="145" t="str">
        <f t="shared" si="27"/>
        <v>Has the lab educated the medical staff about the current limitations and risks associated with colistin AST?</v>
      </c>
      <c r="B1710" s="116" t="s">
        <v>343</v>
      </c>
      <c r="C1710" s="601" t="s">
        <v>7063</v>
      </c>
      <c r="D1710" s="116" t="s">
        <v>5513</v>
      </c>
      <c r="E1710" s="133" t="s">
        <v>4817</v>
      </c>
    </row>
    <row r="1711" spans="1:5">
      <c r="A1711" s="145" t="str">
        <f t="shared" si="27"/>
        <v>EXPERT RULES FOR STAPH AUREUS</v>
      </c>
      <c r="B1711" s="116" t="s">
        <v>958</v>
      </c>
      <c r="C1711" s="625" t="s">
        <v>6605</v>
      </c>
      <c r="D1711" s="116" t="s">
        <v>5009</v>
      </c>
      <c r="E1711" s="62" t="s">
        <v>4086</v>
      </c>
    </row>
    <row r="1712" spans="1:5">
      <c r="A1712" s="145" t="str">
        <f t="shared" si="27"/>
        <v xml:space="preserve">Does the lab test Staph aureus isolates against penicillin? </v>
      </c>
      <c r="B1712" s="116" t="s">
        <v>5584</v>
      </c>
      <c r="C1712" s="601" t="s">
        <v>7064</v>
      </c>
      <c r="D1712" s="116" t="s">
        <v>5514</v>
      </c>
      <c r="E1712" s="62" t="s">
        <v>4818</v>
      </c>
    </row>
    <row r="1713" spans="1:5">
      <c r="A1713" s="145" t="str">
        <f t="shared" si="27"/>
        <v>If no, answer NA to next question</v>
      </c>
      <c r="B1713" s="116" t="s">
        <v>193</v>
      </c>
      <c r="C1713" s="614" t="s">
        <v>6326</v>
      </c>
      <c r="D1713" s="116" t="s">
        <v>3130</v>
      </c>
      <c r="E1713" s="133" t="s">
        <v>3488</v>
      </c>
    </row>
    <row r="1714" spans="1:5" ht="38.25">
      <c r="A1714" s="145" t="str">
        <f t="shared" si="27"/>
        <v>Are Staph aureus isolates with penicillin zones sizes or MICs in the susceptible range tested for β-lactamase production using the zone-edge test before being reported as penicillin susceptible?</v>
      </c>
      <c r="B1714" s="116" t="s">
        <v>3066</v>
      </c>
      <c r="C1714" s="601" t="s">
        <v>7065</v>
      </c>
      <c r="D1714" s="116" t="s">
        <v>5515</v>
      </c>
      <c r="E1714" s="133" t="s">
        <v>4819</v>
      </c>
    </row>
    <row r="1715" spans="1:5">
      <c r="A1715" s="145" t="str">
        <f t="shared" si="27"/>
        <v>Does the lab use Oxacillin disks to test for MRSA?</v>
      </c>
      <c r="B1715" s="116" t="s">
        <v>235</v>
      </c>
      <c r="C1715" s="601" t="s">
        <v>6327</v>
      </c>
      <c r="D1715" s="116" t="s">
        <v>3131</v>
      </c>
      <c r="E1715" s="133" t="s">
        <v>4820</v>
      </c>
    </row>
    <row r="1716" spans="1:5" ht="25.5">
      <c r="A1716" s="145" t="str">
        <f t="shared" si="27"/>
        <v xml:space="preserve">When oxacillin and cefoxitin results are discrepant for S. aureus (one is S and one is R), how does the lab report oxacillin? </v>
      </c>
      <c r="B1716" s="116" t="s">
        <v>3067</v>
      </c>
      <c r="C1716" s="601" t="s">
        <v>6328</v>
      </c>
      <c r="D1716" s="116" t="s">
        <v>5516</v>
      </c>
      <c r="E1716" s="133" t="s">
        <v>4821</v>
      </c>
    </row>
    <row r="1717" spans="1:5" ht="51">
      <c r="A1717" s="145" t="str">
        <f t="shared" si="27"/>
        <v>1: Report the oxacillin interpretation, regardless of what the cefoxitin result is - 2: Report the cefoxitin interpretation, regardless of what the oxacillin result is - 3: If either drug tests R, report the result as R - NA: the lab only tests one of these drugs, not both</v>
      </c>
      <c r="B1717" s="116" t="s">
        <v>271</v>
      </c>
      <c r="C1717" s="613" t="s">
        <v>6329</v>
      </c>
      <c r="D1717" s="116" t="s">
        <v>5517</v>
      </c>
      <c r="E1717" s="133" t="s">
        <v>4822</v>
      </c>
    </row>
    <row r="1718" spans="1:5" ht="25.5">
      <c r="A1718" s="145" t="str">
        <f t="shared" si="27"/>
        <v>Does the lab perform Staph aureus AST on any beta-lactam antibiotics other than penicillin, oxacillin, cefoxitin, or ceftaroline?</v>
      </c>
      <c r="B1718" s="116" t="s">
        <v>3068</v>
      </c>
      <c r="C1718" s="601" t="s">
        <v>6330</v>
      </c>
      <c r="D1718" s="116" t="s">
        <v>5518</v>
      </c>
      <c r="E1718" s="62" t="s">
        <v>4823</v>
      </c>
    </row>
    <row r="1719" spans="1:5" ht="25.5">
      <c r="A1719" s="145" t="str">
        <f t="shared" si="27"/>
        <v>Does the lab use vancomycin disks to test for VISA/VRSA?</v>
      </c>
      <c r="B1719" s="116" t="s">
        <v>236</v>
      </c>
      <c r="C1719" s="601" t="s">
        <v>6331</v>
      </c>
      <c r="D1719" s="116" t="s">
        <v>3132</v>
      </c>
      <c r="E1719" s="62" t="s">
        <v>4824</v>
      </c>
    </row>
    <row r="1720" spans="1:5" ht="25.5">
      <c r="A1720" s="145" t="str">
        <f t="shared" si="27"/>
        <v>When a manual MIC method is used to test vancomycin against Staph aureus, is the test incubated for a full 24 hrs before reading the result?</v>
      </c>
      <c r="B1720" s="116" t="s">
        <v>3069</v>
      </c>
      <c r="C1720" s="596" t="s">
        <v>7066</v>
      </c>
      <c r="D1720" s="116" t="s">
        <v>5519</v>
      </c>
      <c r="E1720" s="62" t="s">
        <v>4825</v>
      </c>
    </row>
    <row r="1721" spans="1:5">
      <c r="A1721" s="145" t="str">
        <f t="shared" si="27"/>
        <v>Answer NA if manual MIC method not used</v>
      </c>
      <c r="B1721" s="116" t="s">
        <v>272</v>
      </c>
      <c r="C1721" s="613" t="s">
        <v>6332</v>
      </c>
      <c r="D1721" s="116" t="s">
        <v>5520</v>
      </c>
      <c r="E1721" s="133" t="s">
        <v>4826</v>
      </c>
    </row>
    <row r="1722" spans="1:5" ht="38.25">
      <c r="A1722" s="145" t="str">
        <f t="shared" si="27"/>
        <v>When a vancomycin MIC &gt;8 is detected for Staph aureus, is the isolate sent to a referral lab for confirmation testing and further characterization?</v>
      </c>
      <c r="B1722" s="116" t="s">
        <v>3070</v>
      </c>
      <c r="C1722" s="596" t="s">
        <v>7067</v>
      </c>
      <c r="D1722" s="116" t="s">
        <v>5521</v>
      </c>
      <c r="E1722" s="133" t="s">
        <v>4827</v>
      </c>
    </row>
    <row r="1723" spans="1:5">
      <c r="A1723" s="145" t="str">
        <f t="shared" si="27"/>
        <v xml:space="preserve">Answer NA if vancomycin not tested </v>
      </c>
      <c r="B1723" s="116" t="s">
        <v>237</v>
      </c>
      <c r="C1723" s="613" t="s">
        <v>6334</v>
      </c>
      <c r="D1723" s="116" t="s">
        <v>3133</v>
      </c>
      <c r="E1723" s="133" t="s">
        <v>3489</v>
      </c>
    </row>
    <row r="1724" spans="1:5" ht="25.5">
      <c r="A1724" s="145" t="str">
        <f t="shared" si="27"/>
        <v>Are Staph aureus that are resistant to Erythromycin and susceptible or intermediate to Clindamycin tested for inducible clindamycin resistance?</v>
      </c>
      <c r="B1724" s="116" t="s">
        <v>3071</v>
      </c>
      <c r="C1724" s="596" t="s">
        <v>7068</v>
      </c>
      <c r="D1724" s="116" t="s">
        <v>3134</v>
      </c>
      <c r="E1724" s="133" t="s">
        <v>4828</v>
      </c>
    </row>
    <row r="1725" spans="1:5">
      <c r="A1725" s="145" t="str">
        <f t="shared" si="27"/>
        <v>GENERAL CONSIDERATIONS FOR STREP PNEUMONIAE</v>
      </c>
      <c r="B1725" s="116" t="s">
        <v>959</v>
      </c>
      <c r="C1725" s="625" t="s">
        <v>6336</v>
      </c>
      <c r="D1725" s="116" t="s">
        <v>5522</v>
      </c>
      <c r="E1725" s="133" t="s">
        <v>4087</v>
      </c>
    </row>
    <row r="1726" spans="1:5" ht="25.5">
      <c r="A1726" s="145" t="str">
        <f t="shared" si="27"/>
        <v>If lab does not perform disk or Etest for Strep. pneumoniae AST, select N/A for all answers</v>
      </c>
      <c r="B1726" s="116" t="s">
        <v>2133</v>
      </c>
      <c r="C1726" s="613" t="s">
        <v>6337</v>
      </c>
      <c r="D1726" s="116" t="s">
        <v>5523</v>
      </c>
      <c r="E1726" s="133" t="s">
        <v>4829</v>
      </c>
    </row>
    <row r="1727" spans="1:5">
      <c r="A1727" s="145" t="str">
        <f t="shared" si="27"/>
        <v>Observe a Strep. pneumoniae AST plate being read</v>
      </c>
      <c r="B1727" s="116" t="s">
        <v>3072</v>
      </c>
      <c r="C1727" s="601" t="s">
        <v>7069</v>
      </c>
      <c r="D1727" s="116" t="s">
        <v>5524</v>
      </c>
      <c r="E1727" s="62" t="s">
        <v>4830</v>
      </c>
    </row>
    <row r="1728" spans="1:5">
      <c r="A1728" s="145" t="str">
        <f t="shared" si="27"/>
        <v>Is the upper surface of the agar read with the cover removed?</v>
      </c>
      <c r="B1728" s="116" t="s">
        <v>241</v>
      </c>
      <c r="C1728" s="596" t="s">
        <v>6338</v>
      </c>
      <c r="D1728" s="116" t="s">
        <v>3135</v>
      </c>
      <c r="E1728" s="133" t="s">
        <v>3490</v>
      </c>
    </row>
    <row r="1729" spans="1:5">
      <c r="A1729" s="145" t="str">
        <f t="shared" si="27"/>
        <v>Is the plate illuminated adequately with reflected light?</v>
      </c>
      <c r="B1729" s="116" t="s">
        <v>238</v>
      </c>
      <c r="C1729" s="596" t="s">
        <v>7070</v>
      </c>
      <c r="D1729" s="116" t="s">
        <v>5525</v>
      </c>
      <c r="E1729" s="133" t="s">
        <v>3450</v>
      </c>
    </row>
    <row r="1730" spans="1:5" ht="25.5">
      <c r="A1730" s="145" t="str">
        <f t="shared" si="27"/>
        <v>Are zones measured where growth is inhibited (as opposed to the zone of hemolysis)?</v>
      </c>
      <c r="B1730" s="116" t="s">
        <v>239</v>
      </c>
      <c r="C1730" s="596" t="s">
        <v>7071</v>
      </c>
      <c r="D1730" s="116" t="s">
        <v>3136</v>
      </c>
      <c r="E1730" s="62" t="s">
        <v>4831</v>
      </c>
    </row>
    <row r="1731" spans="1:5">
      <c r="A1731" s="145" t="str">
        <f t="shared" si="27"/>
        <v>Are there no more than 4 disks per 100mm plate or 9 disks per 150mm plate?</v>
      </c>
      <c r="B1731" s="116" t="s">
        <v>240</v>
      </c>
      <c r="C1731" s="596" t="s">
        <v>7072</v>
      </c>
      <c r="D1731" s="116" t="s">
        <v>5526</v>
      </c>
      <c r="E1731" s="133" t="s">
        <v>3491</v>
      </c>
    </row>
    <row r="1732" spans="1:5" ht="38.25">
      <c r="A1732" s="145" t="str">
        <f t="shared" ref="A1732:A1795" si="28">IF(langue=1,B1732,IF(langue=2,D1732,E1732))</f>
        <v>If the lab uses an oxacillin disk (1ug) to screen for penicillin resistance in Strep. pneumoniae, what does the lab’s SOP instruct when the zone size measures &lt;19? (Referring to penicillin G or Benzylpenicillin, the IV formulation)</v>
      </c>
      <c r="B1732" s="116" t="s">
        <v>242</v>
      </c>
      <c r="C1732" s="601" t="s">
        <v>7073</v>
      </c>
      <c r="D1732" s="116" t="s">
        <v>5527</v>
      </c>
      <c r="E1732" s="133" t="s">
        <v>4832</v>
      </c>
    </row>
    <row r="1733" spans="1:5" ht="25.5">
      <c r="A1733" s="145" t="str">
        <f t="shared" si="28"/>
        <v>1: Report penicillin resistant - 2: Perform additional testing using a penicillin MIC method - NA: lab does not perform oxacillin screen</v>
      </c>
      <c r="B1733" s="116" t="s">
        <v>243</v>
      </c>
      <c r="C1733" s="613" t="s">
        <v>7074</v>
      </c>
      <c r="D1733" s="116" t="s">
        <v>3137</v>
      </c>
      <c r="E1733" s="62" t="s">
        <v>4833</v>
      </c>
    </row>
    <row r="1734" spans="1:5">
      <c r="A1734" s="145" t="str">
        <f t="shared" si="28"/>
        <v>EXPERT RULES FOR STREP PNEUMONIAE</v>
      </c>
      <c r="B1734" s="116" t="s">
        <v>960</v>
      </c>
      <c r="C1734" s="625" t="s">
        <v>7075</v>
      </c>
      <c r="D1734" s="116" t="s">
        <v>2552</v>
      </c>
      <c r="E1734" s="133" t="s">
        <v>4088</v>
      </c>
    </row>
    <row r="1735" spans="1:5" ht="25.5">
      <c r="A1735" s="145" t="str">
        <f t="shared" si="28"/>
        <v>Does the lab perform AST for S.pneumoniae? (Not scored. If No, skip to next section.)</v>
      </c>
      <c r="B1735" s="116" t="s">
        <v>3073</v>
      </c>
      <c r="C1735" s="601" t="s">
        <v>7076</v>
      </c>
      <c r="D1735" s="116" t="s">
        <v>5528</v>
      </c>
      <c r="E1735" s="133" t="s">
        <v>4834</v>
      </c>
    </row>
    <row r="1736" spans="1:5" ht="25.5">
      <c r="A1736" s="145" t="str">
        <f t="shared" si="28"/>
        <v>Does the lab use the disk diffusion method to test any of the following antibiotics against S.pneumo?</v>
      </c>
      <c r="B1736" s="116" t="s">
        <v>3074</v>
      </c>
      <c r="C1736" s="601" t="s">
        <v>7077</v>
      </c>
      <c r="D1736" s="116" t="s">
        <v>5529</v>
      </c>
      <c r="E1736" s="133" t="s">
        <v>4835</v>
      </c>
    </row>
    <row r="1737" spans="1:5">
      <c r="A1737" s="145" t="str">
        <f t="shared" si="28"/>
        <v>Penicillin</v>
      </c>
      <c r="B1737" s="116" t="s">
        <v>70</v>
      </c>
      <c r="C1737" s="596" t="s">
        <v>70</v>
      </c>
      <c r="D1737" s="116" t="s">
        <v>3138</v>
      </c>
      <c r="E1737" s="133" t="s">
        <v>3492</v>
      </c>
    </row>
    <row r="1738" spans="1:5">
      <c r="A1738" s="145" t="str">
        <f t="shared" si="28"/>
        <v>Amoxicillin</v>
      </c>
      <c r="B1738" s="116" t="s">
        <v>244</v>
      </c>
      <c r="C1738" s="599" t="s">
        <v>244</v>
      </c>
      <c r="D1738" s="116" t="s">
        <v>3139</v>
      </c>
      <c r="E1738" s="133" t="s">
        <v>3493</v>
      </c>
    </row>
    <row r="1739" spans="1:5">
      <c r="A1739" s="145" t="str">
        <f t="shared" si="28"/>
        <v>Ampicillin</v>
      </c>
      <c r="B1739" s="116" t="s">
        <v>282</v>
      </c>
      <c r="C1739" s="596" t="s">
        <v>6342</v>
      </c>
      <c r="D1739" s="116" t="s">
        <v>3140</v>
      </c>
      <c r="E1739" s="133" t="s">
        <v>3494</v>
      </c>
    </row>
    <row r="1740" spans="1:5">
      <c r="A1740" s="145" t="str">
        <f t="shared" si="28"/>
        <v>Cefotaxime</v>
      </c>
      <c r="B1740" s="116" t="s">
        <v>72</v>
      </c>
      <c r="C1740" s="596" t="s">
        <v>72</v>
      </c>
      <c r="D1740" s="116" t="s">
        <v>3141</v>
      </c>
      <c r="E1740" s="133" t="s">
        <v>3495</v>
      </c>
    </row>
    <row r="1741" spans="1:5">
      <c r="A1741" s="145" t="str">
        <f t="shared" si="28"/>
        <v>Ceftriaxone</v>
      </c>
      <c r="B1741" s="116" t="s">
        <v>71</v>
      </c>
      <c r="C1741" s="596" t="s">
        <v>71</v>
      </c>
      <c r="D1741" s="116" t="s">
        <v>71</v>
      </c>
      <c r="E1741" s="133" t="s">
        <v>3496</v>
      </c>
    </row>
    <row r="1742" spans="1:5">
      <c r="A1742" s="145" t="str">
        <f t="shared" si="28"/>
        <v>Cefuroxime</v>
      </c>
      <c r="B1742" s="116" t="s">
        <v>245</v>
      </c>
      <c r="C1742" s="596" t="s">
        <v>245</v>
      </c>
      <c r="D1742" s="116" t="s">
        <v>3142</v>
      </c>
      <c r="E1742" s="133" t="s">
        <v>3497</v>
      </c>
    </row>
    <row r="1743" spans="1:5">
      <c r="A1743" s="145" t="str">
        <f t="shared" si="28"/>
        <v>Cefepime</v>
      </c>
      <c r="B1743" s="116" t="s">
        <v>73</v>
      </c>
      <c r="C1743" s="596" t="s">
        <v>73</v>
      </c>
      <c r="D1743" s="116" t="s">
        <v>73</v>
      </c>
      <c r="E1743" s="133" t="s">
        <v>3498</v>
      </c>
    </row>
    <row r="1744" spans="1:5">
      <c r="A1744" s="145" t="str">
        <f t="shared" si="28"/>
        <v>Ertapenem</v>
      </c>
      <c r="B1744" s="116" t="s">
        <v>81</v>
      </c>
      <c r="C1744" s="596" t="s">
        <v>81</v>
      </c>
      <c r="D1744" s="116" t="s">
        <v>81</v>
      </c>
      <c r="E1744" s="133" t="s">
        <v>81</v>
      </c>
    </row>
    <row r="1745" spans="1:5">
      <c r="A1745" s="145" t="str">
        <f t="shared" si="28"/>
        <v>Meropenem</v>
      </c>
      <c r="B1745" s="116" t="s">
        <v>80</v>
      </c>
      <c r="C1745" s="596" t="s">
        <v>80</v>
      </c>
      <c r="D1745" s="116" t="s">
        <v>3143</v>
      </c>
      <c r="E1745" s="133" t="s">
        <v>80</v>
      </c>
    </row>
    <row r="1746" spans="1:5">
      <c r="A1746" s="145" t="str">
        <f t="shared" si="28"/>
        <v>Imipenem</v>
      </c>
      <c r="B1746" s="116" t="s">
        <v>82</v>
      </c>
      <c r="C1746" s="596" t="s">
        <v>82</v>
      </c>
      <c r="D1746" s="116" t="s">
        <v>82</v>
      </c>
      <c r="E1746" s="133" t="s">
        <v>82</v>
      </c>
    </row>
    <row r="1747" spans="1:5" ht="25.5">
      <c r="A1747" s="145" t="str">
        <f t="shared" si="28"/>
        <v>When S. pneumoniae is isolated from blood or cerebrospinal fluid, does the lab test the following antibiotics using an MIC method?</v>
      </c>
      <c r="B1747" s="116" t="s">
        <v>3075</v>
      </c>
      <c r="C1747" s="601" t="s">
        <v>6343</v>
      </c>
      <c r="D1747" s="116" t="s">
        <v>5530</v>
      </c>
      <c r="E1747" s="62" t="s">
        <v>4836</v>
      </c>
    </row>
    <row r="1748" spans="1:5">
      <c r="A1748" s="145" t="str">
        <f t="shared" si="28"/>
        <v>Penicillin</v>
      </c>
      <c r="B1748" s="116" t="s">
        <v>70</v>
      </c>
      <c r="C1748" s="596" t="s">
        <v>70</v>
      </c>
      <c r="D1748" s="116" t="s">
        <v>3138</v>
      </c>
      <c r="E1748" s="133" t="s">
        <v>3492</v>
      </c>
    </row>
    <row r="1749" spans="1:5">
      <c r="A1749" s="145" t="str">
        <f t="shared" si="28"/>
        <v>Ceftriaxone and/or Cefotaxime</v>
      </c>
      <c r="B1749" s="116" t="s">
        <v>246</v>
      </c>
      <c r="C1749" s="596" t="s">
        <v>6344</v>
      </c>
      <c r="D1749" s="116" t="s">
        <v>3144</v>
      </c>
      <c r="E1749" s="133" t="s">
        <v>3499</v>
      </c>
    </row>
    <row r="1750" spans="1:5" ht="25.5">
      <c r="A1750" s="145" t="str">
        <f t="shared" si="28"/>
        <v xml:space="preserve">When S.pneumoniae is isolated from CSF, are penicillin, ceftriaxone, and/or cefotaxime reported using the meningitis breakpoints only? </v>
      </c>
      <c r="B1750" s="116" t="s">
        <v>3076</v>
      </c>
      <c r="C1750" s="601" t="s">
        <v>7078</v>
      </c>
      <c r="D1750" s="116" t="s">
        <v>3145</v>
      </c>
      <c r="E1750" s="133" t="s">
        <v>4837</v>
      </c>
    </row>
    <row r="1751" spans="1:5" ht="38.25">
      <c r="A1751" s="145" t="str">
        <f t="shared" si="28"/>
        <v xml:space="preserve">When S.pneumoniae is isolated from specimens other than CSF, are penicillin, ceftriaxone, and/or cefotaxime reported using both meningitis and non-meningitis breakpoints? </v>
      </c>
      <c r="B1751" s="116" t="s">
        <v>3077</v>
      </c>
      <c r="C1751" s="601" t="s">
        <v>7079</v>
      </c>
      <c r="D1751" s="116" t="s">
        <v>5531</v>
      </c>
      <c r="E1751" s="133" t="s">
        <v>4838</v>
      </c>
    </row>
    <row r="1752" spans="1:5" ht="25.5">
      <c r="A1752" s="145" t="str">
        <f t="shared" si="28"/>
        <v>Are S.pneumoniae that are resistant to Erythromycin and susceptible or intermediate to Clindamycin tested for inducible clindamycin resistance?</v>
      </c>
      <c r="B1752" s="116" t="s">
        <v>3078</v>
      </c>
      <c r="C1752" s="601" t="s">
        <v>7080</v>
      </c>
      <c r="D1752" s="116" t="s">
        <v>3146</v>
      </c>
      <c r="E1752" s="133" t="s">
        <v>4839</v>
      </c>
    </row>
    <row r="1753" spans="1:5">
      <c r="A1753" s="145" t="str">
        <f t="shared" si="28"/>
        <v>INDUCIBLE CLINDAMYCIN RESISTANCE TESTING</v>
      </c>
      <c r="B1753" s="116" t="s">
        <v>678</v>
      </c>
      <c r="C1753" s="625" t="s">
        <v>7081</v>
      </c>
      <c r="D1753" s="116" t="s">
        <v>5012</v>
      </c>
      <c r="E1753" s="133" t="s">
        <v>4840</v>
      </c>
    </row>
    <row r="1754" spans="1:5" ht="25.5">
      <c r="A1754" s="145" t="str">
        <f t="shared" si="28"/>
        <v xml:space="preserve">Does the lab perform the test for Inducible Clindamycin Resistance (ICR), also known as the “D-test” on Staph aureusand/or Strep pneumoniae? </v>
      </c>
      <c r="B1754" s="116" t="s">
        <v>3079</v>
      </c>
      <c r="C1754" s="596" t="s">
        <v>7082</v>
      </c>
      <c r="D1754" s="116" t="s">
        <v>5532</v>
      </c>
      <c r="E1754" s="133" t="s">
        <v>4841</v>
      </c>
    </row>
    <row r="1755" spans="1:5" ht="25.5">
      <c r="A1755" s="145" t="str">
        <f t="shared" si="28"/>
        <v>Does the SOP for the ICR test specify that the erythromycin and clindamycin disks must be placed 15-26 mm apart for Staph species?</v>
      </c>
      <c r="B1755" s="116" t="s">
        <v>3080</v>
      </c>
      <c r="C1755" s="596" t="s">
        <v>7083</v>
      </c>
      <c r="D1755" s="116" t="s">
        <v>5533</v>
      </c>
      <c r="E1755" s="133" t="s">
        <v>4842</v>
      </c>
    </row>
    <row r="1756" spans="1:5" ht="25.5">
      <c r="A1756" s="145" t="str">
        <f t="shared" si="28"/>
        <v>Does the SOP for the ICR test specify that the erythromycin and clindamycin disks must be placed 12 mm apart for Strep species?</v>
      </c>
      <c r="B1756" s="116" t="s">
        <v>3081</v>
      </c>
      <c r="C1756" s="596" t="s">
        <v>7084</v>
      </c>
      <c r="D1756" s="116" t="s">
        <v>5534</v>
      </c>
      <c r="E1756" s="133" t="s">
        <v>4843</v>
      </c>
    </row>
    <row r="1757" spans="1:5" ht="25.5">
      <c r="A1757" s="145" t="str">
        <f t="shared" si="28"/>
        <v>Do records indicate that quality control for ICR testing is done either on a weekly basis or each time the test is performed?</v>
      </c>
      <c r="B1757" s="116" t="s">
        <v>247</v>
      </c>
      <c r="C1757" s="596" t="s">
        <v>6349</v>
      </c>
      <c r="D1757" s="116" t="s">
        <v>5535</v>
      </c>
      <c r="E1757" s="133" t="s">
        <v>4844</v>
      </c>
    </row>
    <row r="1758" spans="1:5" ht="38.25">
      <c r="A1758" s="145" t="str">
        <f t="shared" si="28"/>
        <v>Do records indicate that lab uses both positive and negative control organisms to QC the ICR test in use? (Commonly used ICR positive strain is S.aureus ATCC BAA-977)</v>
      </c>
      <c r="B1758" s="116" t="s">
        <v>248</v>
      </c>
      <c r="C1758" s="596" t="s">
        <v>7085</v>
      </c>
      <c r="D1758" s="116" t="s">
        <v>5536</v>
      </c>
      <c r="E1758" s="62" t="s">
        <v>4845</v>
      </c>
    </row>
    <row r="1759" spans="1:5" ht="25.5">
      <c r="A1759" s="145" t="str">
        <f t="shared" si="28"/>
        <v xml:space="preserve">When the ICR test is positive, is the clindamycin result changed to resistant? </v>
      </c>
      <c r="B1759" s="116" t="s">
        <v>249</v>
      </c>
      <c r="C1759" s="596" t="s">
        <v>6350</v>
      </c>
      <c r="D1759" s="116" t="s">
        <v>5537</v>
      </c>
      <c r="E1759" s="133" t="s">
        <v>4846</v>
      </c>
    </row>
    <row r="1760" spans="1:5">
      <c r="A1760" s="145" t="str">
        <f t="shared" si="28"/>
        <v>EXPERT RULES FOR CEREBROSPINAL FLUID (CSF)</v>
      </c>
      <c r="B1760" s="116" t="s">
        <v>2009</v>
      </c>
      <c r="C1760" s="625" t="s">
        <v>7086</v>
      </c>
      <c r="D1760" s="116" t="s">
        <v>5538</v>
      </c>
      <c r="E1760" s="133" t="s">
        <v>4847</v>
      </c>
    </row>
    <row r="1761" spans="1:5" ht="25.5">
      <c r="A1761" s="145" t="str">
        <f t="shared" si="28"/>
        <v xml:space="preserve">Review a patient AST report for a positive CSF culture. Were any of the following drug classes tested or reported? </v>
      </c>
      <c r="B1761" s="116" t="s">
        <v>2402</v>
      </c>
      <c r="C1761" s="601" t="s">
        <v>7087</v>
      </c>
      <c r="D1761" s="116" t="s">
        <v>5539</v>
      </c>
      <c r="E1761" s="62" t="s">
        <v>4848</v>
      </c>
    </row>
    <row r="1762" spans="1:5" ht="25.5">
      <c r="A1762" s="145" t="str">
        <f t="shared" si="28"/>
        <v>(The following are not the drugs of choice and may not be effective for treating CSF infections, regardless of the AST result)</v>
      </c>
      <c r="B1762" s="116" t="s">
        <v>2403</v>
      </c>
      <c r="C1762" s="626" t="s">
        <v>7088</v>
      </c>
      <c r="D1762" s="116" t="s">
        <v>5540</v>
      </c>
      <c r="E1762" s="133" t="s">
        <v>4849</v>
      </c>
    </row>
    <row r="1763" spans="1:5">
      <c r="A1763" s="145" t="str">
        <f t="shared" si="28"/>
        <v>1st generation cephalosporins (cefazolin, cephalothin, cephapririn, cephadrine)</v>
      </c>
      <c r="B1763" s="116" t="s">
        <v>186</v>
      </c>
      <c r="C1763" s="596" t="s">
        <v>6266</v>
      </c>
      <c r="D1763" s="116" t="s">
        <v>3082</v>
      </c>
      <c r="E1763" s="133" t="s">
        <v>3456</v>
      </c>
    </row>
    <row r="1764" spans="1:5">
      <c r="A1764" s="145" t="str">
        <f t="shared" si="28"/>
        <v>2nd generation cephalosporins (cefuroxime, cefonicid, cefamandole)</v>
      </c>
      <c r="B1764" s="116" t="s">
        <v>187</v>
      </c>
      <c r="C1764" s="596" t="s">
        <v>6267</v>
      </c>
      <c r="D1764" s="116" t="s">
        <v>3083</v>
      </c>
      <c r="E1764" s="133" t="s">
        <v>3457</v>
      </c>
    </row>
    <row r="1765" spans="1:5">
      <c r="A1765" s="145" t="str">
        <f t="shared" si="28"/>
        <v>Cephamycins (cefoxitin, cefotetan)</v>
      </c>
      <c r="B1765" s="116" t="s">
        <v>188</v>
      </c>
      <c r="C1765" s="596" t="s">
        <v>188</v>
      </c>
      <c r="D1765" s="116" t="s">
        <v>3084</v>
      </c>
      <c r="E1765" s="133" t="s">
        <v>3458</v>
      </c>
    </row>
    <row r="1766" spans="1:5">
      <c r="A1766" s="145" t="str">
        <f t="shared" si="28"/>
        <v>Clindamycin</v>
      </c>
      <c r="B1766" s="116" t="s">
        <v>189</v>
      </c>
      <c r="C1766" s="596" t="s">
        <v>189</v>
      </c>
      <c r="D1766" s="116" t="s">
        <v>3147</v>
      </c>
      <c r="E1766" s="133" t="s">
        <v>3500</v>
      </c>
    </row>
    <row r="1767" spans="1:5">
      <c r="A1767" s="145" t="str">
        <f t="shared" si="28"/>
        <v>Macrolides (Erythromycin, Azithromycin, Clarithromycin)</v>
      </c>
      <c r="B1767" s="116" t="s">
        <v>190</v>
      </c>
      <c r="C1767" s="596" t="s">
        <v>6353</v>
      </c>
      <c r="D1767" s="116" t="s">
        <v>3148</v>
      </c>
      <c r="E1767" s="133" t="s">
        <v>3501</v>
      </c>
    </row>
    <row r="1768" spans="1:5">
      <c r="A1768" s="145" t="str">
        <f t="shared" si="28"/>
        <v>Tetracyclines (Tetracycline, Minocycline, Doxycycline)</v>
      </c>
      <c r="B1768" s="116" t="s">
        <v>191</v>
      </c>
      <c r="C1768" s="596" t="s">
        <v>6354</v>
      </c>
      <c r="D1768" s="116" t="s">
        <v>3149</v>
      </c>
      <c r="E1768" s="133" t="s">
        <v>3502</v>
      </c>
    </row>
    <row r="1769" spans="1:5">
      <c r="A1769" s="145" t="str">
        <f t="shared" si="28"/>
        <v>Fluoroquinolones (Ciprofloxacin, Levofloxacin, Moxifloxacin)</v>
      </c>
      <c r="B1769" s="116" t="s">
        <v>192</v>
      </c>
      <c r="C1769" s="596" t="s">
        <v>192</v>
      </c>
      <c r="D1769" s="116" t="s">
        <v>3150</v>
      </c>
      <c r="E1769" s="133" t="s">
        <v>3503</v>
      </c>
    </row>
    <row r="1770" spans="1:5">
      <c r="A1770" s="145" t="str">
        <f t="shared" si="28"/>
        <v>Nitrofurantoin</v>
      </c>
      <c r="B1770" s="116" t="s">
        <v>1633</v>
      </c>
      <c r="C1770" s="596" t="s">
        <v>1633</v>
      </c>
      <c r="D1770" s="116" t="s">
        <v>3151</v>
      </c>
      <c r="E1770" s="133" t="s">
        <v>3504</v>
      </c>
    </row>
    <row r="1771" spans="1:5">
      <c r="A1771" s="145" t="str">
        <f t="shared" si="28"/>
        <v>13- AST PANELS, POLICY &amp; ANALYSIS</v>
      </c>
      <c r="B1771" s="116" t="s">
        <v>1730</v>
      </c>
      <c r="C1771" s="618" t="s">
        <v>6608</v>
      </c>
      <c r="D1771" s="116" t="s">
        <v>5541</v>
      </c>
      <c r="E1771" s="133" t="s">
        <v>4091</v>
      </c>
    </row>
    <row r="1772" spans="1:5" ht="25.5">
      <c r="A1772" s="145" t="str">
        <f t="shared" si="28"/>
        <v>Please note: all questions refer only to clinical patient isolates, NOT to research or environmental isolates</v>
      </c>
      <c r="B1772" s="116" t="s">
        <v>2180</v>
      </c>
      <c r="C1772" s="619" t="s">
        <v>6176</v>
      </c>
      <c r="D1772" s="116" t="s">
        <v>2989</v>
      </c>
      <c r="E1772" s="133" t="s">
        <v>4638</v>
      </c>
    </row>
    <row r="1773" spans="1:5">
      <c r="A1773" s="145" t="str">
        <f t="shared" si="28"/>
        <v>AST PANELS</v>
      </c>
      <c r="B1773" s="116" t="s">
        <v>761</v>
      </c>
      <c r="C1773" s="625" t="s">
        <v>761</v>
      </c>
      <c r="D1773" s="116" t="s">
        <v>5542</v>
      </c>
      <c r="E1773" s="133" t="s">
        <v>4092</v>
      </c>
    </row>
    <row r="1774" spans="1:5" ht="38.25">
      <c r="A1774" s="145" t="str">
        <f t="shared" si="28"/>
        <v>Is there an SOP that clearly defines the standard combination of antibiotics ("antibiotic panels") the lab will test against each of the following pathogens? (CLSI and EUCAST documents are not SOPs)</v>
      </c>
      <c r="B1774" s="116" t="s">
        <v>1634</v>
      </c>
      <c r="C1774" s="601" t="s">
        <v>6355</v>
      </c>
      <c r="D1774" s="116" t="s">
        <v>5543</v>
      </c>
      <c r="E1774" s="133" t="s">
        <v>4850</v>
      </c>
    </row>
    <row r="1775" spans="1:5">
      <c r="A1775" s="145" t="str">
        <f t="shared" si="28"/>
        <v>Staph aureus</v>
      </c>
      <c r="B1775" s="116" t="s">
        <v>181</v>
      </c>
      <c r="C1775" s="613" t="s">
        <v>181</v>
      </c>
      <c r="D1775" s="116" t="s">
        <v>181</v>
      </c>
      <c r="E1775" s="133" t="s">
        <v>181</v>
      </c>
    </row>
    <row r="1776" spans="1:5">
      <c r="A1776" s="145" t="str">
        <f t="shared" si="28"/>
        <v>Enterococcus spp</v>
      </c>
      <c r="B1776" s="116" t="s">
        <v>250</v>
      </c>
      <c r="C1776" s="613" t="s">
        <v>250</v>
      </c>
      <c r="D1776" s="116" t="s">
        <v>250</v>
      </c>
      <c r="E1776" s="133" t="s">
        <v>3505</v>
      </c>
    </row>
    <row r="1777" spans="1:5">
      <c r="A1777" s="145" t="str">
        <f t="shared" si="28"/>
        <v>Strep pneumoniae</v>
      </c>
      <c r="B1777" s="116" t="s">
        <v>182</v>
      </c>
      <c r="C1777" s="613" t="s">
        <v>182</v>
      </c>
      <c r="D1777" s="116" t="s">
        <v>182</v>
      </c>
      <c r="E1777" s="133" t="s">
        <v>182</v>
      </c>
    </row>
    <row r="1778" spans="1:5">
      <c r="A1778" s="145" t="str">
        <f t="shared" si="28"/>
        <v>Enterobacteriaceae</v>
      </c>
      <c r="B1778" s="116" t="s">
        <v>66</v>
      </c>
      <c r="C1778" s="613" t="s">
        <v>66</v>
      </c>
      <c r="D1778" s="116" t="s">
        <v>66</v>
      </c>
      <c r="E1778" s="133" t="s">
        <v>66</v>
      </c>
    </row>
    <row r="1779" spans="1:5">
      <c r="A1779" s="145" t="str">
        <f t="shared" si="28"/>
        <v>Salmonella spp</v>
      </c>
      <c r="B1779" s="116" t="s">
        <v>183</v>
      </c>
      <c r="C1779" s="613" t="s">
        <v>183</v>
      </c>
      <c r="D1779" s="116" t="s">
        <v>183</v>
      </c>
      <c r="E1779" s="133" t="s">
        <v>57</v>
      </c>
    </row>
    <row r="1780" spans="1:5">
      <c r="A1780" s="145" t="str">
        <f t="shared" si="28"/>
        <v>Acinetobacter spp</v>
      </c>
      <c r="B1780" s="116" t="s">
        <v>74</v>
      </c>
      <c r="C1780" s="613" t="s">
        <v>74</v>
      </c>
      <c r="D1780" s="116" t="s">
        <v>74</v>
      </c>
      <c r="E1780" s="133" t="s">
        <v>1795</v>
      </c>
    </row>
    <row r="1781" spans="1:5">
      <c r="A1781" s="145" t="str">
        <f t="shared" si="28"/>
        <v>Pseudomonas aeruginosa</v>
      </c>
      <c r="B1781" s="116" t="s">
        <v>184</v>
      </c>
      <c r="C1781" s="613" t="s">
        <v>184</v>
      </c>
      <c r="D1781" s="116" t="s">
        <v>184</v>
      </c>
      <c r="E1781" s="133" t="s">
        <v>184</v>
      </c>
    </row>
    <row r="1782" spans="1:5" ht="25.5">
      <c r="A1782" s="145" t="str">
        <f t="shared" si="28"/>
        <v>Review several patient AST reports for E.coli. Is the same combination of antibiotics tested each time?</v>
      </c>
      <c r="B1782" s="116" t="s">
        <v>3152</v>
      </c>
      <c r="C1782" s="596" t="s">
        <v>6356</v>
      </c>
      <c r="D1782" s="116" t="s">
        <v>5544</v>
      </c>
      <c r="E1782" s="62" t="s">
        <v>4851</v>
      </c>
    </row>
    <row r="1783" spans="1:5" ht="25.5">
      <c r="A1783" s="145" t="str">
        <f t="shared" si="28"/>
        <v>Does the SOP clearly define how to modify the standard antibiotic panels described above based upon the body site of infection?</v>
      </c>
      <c r="B1783" s="116" t="s">
        <v>1632</v>
      </c>
      <c r="C1783" s="601" t="s">
        <v>6357</v>
      </c>
      <c r="D1783" s="116" t="s">
        <v>3155</v>
      </c>
      <c r="E1783" s="133" t="s">
        <v>4852</v>
      </c>
    </row>
    <row r="1784" spans="1:5">
      <c r="A1784" s="145" t="str">
        <f t="shared" si="28"/>
        <v>Urine</v>
      </c>
      <c r="B1784" s="116" t="s">
        <v>49</v>
      </c>
      <c r="C1784" s="596" t="s">
        <v>6358</v>
      </c>
      <c r="D1784" s="116" t="s">
        <v>49</v>
      </c>
      <c r="E1784" s="133" t="s">
        <v>3506</v>
      </c>
    </row>
    <row r="1785" spans="1:5">
      <c r="A1785" s="145" t="str">
        <f t="shared" si="28"/>
        <v>CSF</v>
      </c>
      <c r="B1785" s="116" t="s">
        <v>185</v>
      </c>
      <c r="C1785" s="596" t="s">
        <v>185</v>
      </c>
      <c r="D1785" s="116" t="s">
        <v>3507</v>
      </c>
      <c r="E1785" s="133" t="s">
        <v>3507</v>
      </c>
    </row>
    <row r="1786" spans="1:5">
      <c r="A1786" s="145" t="str">
        <f t="shared" si="28"/>
        <v>Blood</v>
      </c>
      <c r="B1786" s="116" t="s">
        <v>48</v>
      </c>
      <c r="C1786" s="596" t="s">
        <v>6359</v>
      </c>
      <c r="D1786" s="116" t="s">
        <v>5545</v>
      </c>
      <c r="E1786" s="133" t="s">
        <v>3508</v>
      </c>
    </row>
    <row r="1787" spans="1:5">
      <c r="A1787" s="145" t="str">
        <f t="shared" si="28"/>
        <v>CUMULATIVE ANTIBIOGRAMS</v>
      </c>
      <c r="B1787" s="116" t="s">
        <v>683</v>
      </c>
      <c r="C1787" s="625" t="s">
        <v>6609</v>
      </c>
      <c r="D1787" s="116" t="s">
        <v>2554</v>
      </c>
      <c r="E1787" s="133" t="s">
        <v>4093</v>
      </c>
    </row>
    <row r="1788" spans="1:5">
      <c r="A1788" s="145" t="str">
        <f t="shared" si="28"/>
        <v>Does the lab produce a cumulative antibiogram at least annually?</v>
      </c>
      <c r="B1788" s="116" t="s">
        <v>790</v>
      </c>
      <c r="C1788" s="601" t="s">
        <v>6360</v>
      </c>
      <c r="D1788" s="116" t="s">
        <v>3156</v>
      </c>
      <c r="E1788" s="133" t="s">
        <v>4853</v>
      </c>
    </row>
    <row r="1789" spans="1:5">
      <c r="A1789" s="145" t="str">
        <f t="shared" si="28"/>
        <v>If No, answer the following questions "NA"</v>
      </c>
      <c r="B1789" s="116" t="s">
        <v>764</v>
      </c>
      <c r="C1789" s="613" t="s">
        <v>6361</v>
      </c>
      <c r="D1789" s="116" t="s">
        <v>3157</v>
      </c>
      <c r="E1789" s="133" t="s">
        <v>3509</v>
      </c>
    </row>
    <row r="1790" spans="1:5">
      <c r="A1790" s="145" t="str">
        <f t="shared" si="28"/>
        <v>Does the lab have a software program to produce the antibiogram?</v>
      </c>
      <c r="B1790" s="116" t="s">
        <v>933</v>
      </c>
      <c r="C1790" s="601" t="s">
        <v>6362</v>
      </c>
      <c r="D1790" s="116" t="s">
        <v>5546</v>
      </c>
      <c r="E1790" s="133" t="s">
        <v>3510</v>
      </c>
    </row>
    <row r="1791" spans="1:5" ht="25.5">
      <c r="A1791" s="145" t="str">
        <f t="shared" si="28"/>
        <v>Review the most recent cumulative antibiogram. Does it adhere to the following CLSI M39 recommendations?</v>
      </c>
      <c r="B1791" s="116" t="s">
        <v>762</v>
      </c>
      <c r="C1791" s="601" t="s">
        <v>6363</v>
      </c>
      <c r="D1791" s="116" t="s">
        <v>3158</v>
      </c>
      <c r="E1791" s="133" t="s">
        <v>4854</v>
      </c>
    </row>
    <row r="1792" spans="1:5">
      <c r="A1792" s="145" t="str">
        <f t="shared" si="28"/>
        <v>Clearly displays the inclusive date range (e.g. Jan 1, YYYY – Dec 31, YYYY)</v>
      </c>
      <c r="B1792" s="116" t="s">
        <v>194</v>
      </c>
      <c r="C1792" s="596" t="s">
        <v>6364</v>
      </c>
      <c r="D1792" s="116" t="s">
        <v>5547</v>
      </c>
      <c r="E1792" s="133" t="s">
        <v>4855</v>
      </c>
    </row>
    <row r="1793" spans="1:5">
      <c r="A1793" s="145" t="str">
        <f t="shared" si="28"/>
        <v xml:space="preserve">Clearly displays the name of the hospital/facility </v>
      </c>
      <c r="B1793" s="116" t="s">
        <v>792</v>
      </c>
      <c r="C1793" s="596" t="s">
        <v>6365</v>
      </c>
      <c r="D1793" s="116" t="s">
        <v>5548</v>
      </c>
      <c r="E1793" s="133" t="s">
        <v>4856</v>
      </c>
    </row>
    <row r="1794" spans="1:5">
      <c r="A1794" s="145" t="str">
        <f t="shared" si="28"/>
        <v>Data is presented as %S (not %R)</v>
      </c>
      <c r="B1794" s="116" t="s">
        <v>763</v>
      </c>
      <c r="C1794" s="596" t="s">
        <v>6366</v>
      </c>
      <c r="D1794" s="116" t="s">
        <v>5549</v>
      </c>
      <c r="E1794" s="133" t="s">
        <v>4857</v>
      </c>
    </row>
    <row r="1795" spans="1:5">
      <c r="A1795" s="145" t="str">
        <f t="shared" si="28"/>
        <v>For each organism, the total N tested is displayed</v>
      </c>
      <c r="B1795" s="116" t="s">
        <v>195</v>
      </c>
      <c r="C1795" s="596" t="s">
        <v>6367</v>
      </c>
      <c r="D1795" s="116" t="s">
        <v>3159</v>
      </c>
      <c r="E1795" s="62" t="s">
        <v>3511</v>
      </c>
    </row>
    <row r="1796" spans="1:5" ht="25.5">
      <c r="A1796" s="145" t="str">
        <f t="shared" ref="A1796:A1859" si="29">IF(langue=1,B1796,IF(langue=2,D1796,E1796))</f>
        <v>Only presents data for organisms/antibiotics where the total N = 30 or more isolates</v>
      </c>
      <c r="B1796" s="116" t="s">
        <v>793</v>
      </c>
      <c r="C1796" s="596" t="s">
        <v>6368</v>
      </c>
      <c r="D1796" s="116" t="s">
        <v>3160</v>
      </c>
      <c r="E1796" s="62" t="s">
        <v>4858</v>
      </c>
    </row>
    <row r="1797" spans="1:5" ht="25.5">
      <c r="A1797" s="145" t="str">
        <f t="shared" si="29"/>
        <v>Are isolates from environmental cultures and screening cultures (e.g., MRSA screen, VRE screen) excluded from the analysis?</v>
      </c>
      <c r="B1797" s="116" t="s">
        <v>765</v>
      </c>
      <c r="C1797" s="601" t="s">
        <v>6369</v>
      </c>
      <c r="D1797" s="116" t="s">
        <v>3161</v>
      </c>
      <c r="E1797" s="62" t="s">
        <v>4859</v>
      </c>
    </row>
    <row r="1798" spans="1:5" ht="38.25">
      <c r="A1798" s="145" t="str">
        <f t="shared" si="29"/>
        <v>Is the lab able to de-duplicate the data, so that only the first isolate of a given species per patient, per analysis period is included, irrespective of the body site of recovery?</v>
      </c>
      <c r="B1798" s="116" t="s">
        <v>196</v>
      </c>
      <c r="C1798" s="601" t="s">
        <v>6370</v>
      </c>
      <c r="D1798" s="116" t="s">
        <v>3162</v>
      </c>
      <c r="E1798" s="133" t="s">
        <v>4860</v>
      </c>
    </row>
    <row r="1799" spans="1:5">
      <c r="A1799" s="145" t="str">
        <f t="shared" si="29"/>
        <v>Is the lab able to separate Inpatient data from Outpatient data?</v>
      </c>
      <c r="B1799" s="116" t="s">
        <v>794</v>
      </c>
      <c r="C1799" s="601" t="s">
        <v>6371</v>
      </c>
      <c r="D1799" s="116" t="s">
        <v>3163</v>
      </c>
      <c r="E1799" s="133" t="s">
        <v>4861</v>
      </c>
    </row>
    <row r="1800" spans="1:5" ht="25.5">
      <c r="A1800" s="145" t="str">
        <f t="shared" si="29"/>
        <v>If the lab serves multiple hospitals/facilities, are they able to separate the data by Facility?</v>
      </c>
      <c r="B1800" s="116" t="s">
        <v>1674</v>
      </c>
      <c r="C1800" s="601" t="s">
        <v>6372</v>
      </c>
      <c r="D1800" s="116" t="s">
        <v>3164</v>
      </c>
      <c r="E1800" s="133" t="s">
        <v>4862</v>
      </c>
    </row>
    <row r="1801" spans="1:5" ht="25.5">
      <c r="A1801" s="145" t="str">
        <f t="shared" si="29"/>
        <v>Is the cumulative antibiogram reviewed annually by either an Antibiotic Stewardship or a Pharmacy &amp; Therapeutics Committee?</v>
      </c>
      <c r="B1801" s="116" t="s">
        <v>1725</v>
      </c>
      <c r="C1801" s="601" t="s">
        <v>7090</v>
      </c>
      <c r="D1801" s="116" t="s">
        <v>3165</v>
      </c>
      <c r="E1801" s="133" t="s">
        <v>4863</v>
      </c>
    </row>
    <row r="1802" spans="1:5">
      <c r="A1802" s="145" t="str">
        <f t="shared" si="29"/>
        <v>Is the cumulative antibiogram distributed to all physicians?</v>
      </c>
      <c r="B1802" s="116" t="s">
        <v>791</v>
      </c>
      <c r="C1802" s="601" t="s">
        <v>7089</v>
      </c>
      <c r="D1802" s="116" t="s">
        <v>3166</v>
      </c>
      <c r="E1802" s="133" t="s">
        <v>4864</v>
      </c>
    </row>
    <row r="1803" spans="1:5">
      <c r="A1803" s="145" t="str">
        <f t="shared" si="29"/>
        <v>AST POLICY</v>
      </c>
      <c r="B1803" s="116" t="s">
        <v>1635</v>
      </c>
      <c r="C1803" s="625" t="s">
        <v>6375</v>
      </c>
      <c r="D1803" s="116" t="s">
        <v>5550</v>
      </c>
      <c r="E1803" s="133" t="s">
        <v>4865</v>
      </c>
    </row>
    <row r="1804" spans="1:5" ht="25.5">
      <c r="A1804" s="145" t="str">
        <f t="shared" si="29"/>
        <v>Does lab policy primarily determine which isolates recieve AST, or is AST performed only when it is specifically requested by the doctor?</v>
      </c>
      <c r="B1804" s="116" t="s">
        <v>3153</v>
      </c>
      <c r="C1804" s="601" t="s">
        <v>6376</v>
      </c>
      <c r="D1804" s="116" t="s">
        <v>5551</v>
      </c>
      <c r="E1804" s="133" t="s">
        <v>4866</v>
      </c>
    </row>
    <row r="1805" spans="1:5" ht="25.5">
      <c r="A1805" s="145" t="str">
        <f t="shared" si="29"/>
        <v>1: Lab policy primarily determines - 2: Only when requested by clinician - 3: Equal mix of both</v>
      </c>
      <c r="B1805" s="116" t="s">
        <v>2134</v>
      </c>
      <c r="C1805" s="613" t="s">
        <v>6377</v>
      </c>
      <c r="D1805" s="116" t="s">
        <v>3167</v>
      </c>
      <c r="E1805" s="133" t="s">
        <v>4867</v>
      </c>
    </row>
    <row r="1806" spans="1:5" ht="38.25">
      <c r="A1806" s="145" t="str">
        <f t="shared" si="29"/>
        <v>Does lab policy primarily determine which antibiotics to test and report, or does the lab only test and report the antibiotics specifically requested by the physician?</v>
      </c>
      <c r="B1806" s="116" t="s">
        <v>3154</v>
      </c>
      <c r="C1806" s="601" t="s">
        <v>6378</v>
      </c>
      <c r="D1806" s="116" t="s">
        <v>5552</v>
      </c>
      <c r="E1806" s="133" t="s">
        <v>4868</v>
      </c>
    </row>
    <row r="1807" spans="1:5" ht="25.5">
      <c r="A1807" s="145" t="str">
        <f t="shared" si="29"/>
        <v>1: Lab policy primarily determines - 2: Only the antibiotics requested by physician - 3: Equal mix of both</v>
      </c>
      <c r="B1807" s="116" t="s">
        <v>2135</v>
      </c>
      <c r="C1807" s="613" t="s">
        <v>6379</v>
      </c>
      <c r="D1807" s="116" t="s">
        <v>3168</v>
      </c>
      <c r="E1807" s="133" t="s">
        <v>4869</v>
      </c>
    </row>
    <row r="1808" spans="1:5" ht="51">
      <c r="A1808" s="145" t="str">
        <f t="shared" si="29"/>
        <v>"Cascade reporting” is a strategy of selective reporting of AST results in which secondary agents (e.g., broader spectrum, more costly) may be suppressed or excluded from the patient report if an organism is susceptible to primary agents within the same drug class.</v>
      </c>
      <c r="B1808" s="116" t="s">
        <v>1727</v>
      </c>
      <c r="C1808" s="596" t="s">
        <v>6380</v>
      </c>
      <c r="D1808" s="116" t="s">
        <v>5553</v>
      </c>
      <c r="E1808" s="62" t="s">
        <v>4870</v>
      </c>
    </row>
    <row r="1809" spans="1:5">
      <c r="A1809" s="145" t="str">
        <f t="shared" si="29"/>
        <v xml:space="preserve"> Does the lab practice “cascade reporting”?</v>
      </c>
      <c r="B1809" s="116" t="s">
        <v>1726</v>
      </c>
      <c r="C1809" s="601" t="s">
        <v>6381</v>
      </c>
      <c r="D1809" s="116" t="s">
        <v>3169</v>
      </c>
      <c r="E1809" s="133" t="s">
        <v>4871</v>
      </c>
    </row>
    <row r="1810" spans="1:5">
      <c r="A1810" s="145" t="str">
        <f t="shared" si="29"/>
        <v>If no, answer NA to next question</v>
      </c>
      <c r="B1810" s="116" t="s">
        <v>193</v>
      </c>
      <c r="C1810" s="613" t="s">
        <v>6326</v>
      </c>
      <c r="D1810" s="116" t="s">
        <v>3130</v>
      </c>
      <c r="E1810" s="133" t="s">
        <v>3488</v>
      </c>
    </row>
    <row r="1811" spans="1:5" ht="38.25">
      <c r="A1811" s="145" t="str">
        <f t="shared" si="29"/>
        <v>With cascade reporting, there is a risk that the AST results excluded from the patient report may also be excluded from the main data repository or LIS. This can lead to highly biased AMR surveillance and cumulative antibiogram statistics.</v>
      </c>
      <c r="B1811" s="116" t="s">
        <v>1728</v>
      </c>
      <c r="C1811" s="596" t="s">
        <v>6382</v>
      </c>
      <c r="D1811" s="116" t="s">
        <v>5554</v>
      </c>
      <c r="E1811" s="133" t="s">
        <v>4872</v>
      </c>
    </row>
    <row r="1812" spans="1:5" ht="38.25">
      <c r="A1812" s="145" t="str">
        <f t="shared" si="29"/>
        <v>If the lab practices cascade reporting, is it done in a way which ensures that the AST results excluded from the patient report are NOT excluded from the LIS or other main data repository?</v>
      </c>
      <c r="B1812" s="116" t="s">
        <v>1729</v>
      </c>
      <c r="C1812" s="601" t="s">
        <v>6383</v>
      </c>
      <c r="D1812" s="116" t="s">
        <v>5555</v>
      </c>
      <c r="E1812" s="133" t="s">
        <v>4873</v>
      </c>
    </row>
    <row r="1813" spans="1:5">
      <c r="A1813" s="145" t="str">
        <f t="shared" si="29"/>
        <v>Does the hospital have an Antibiotic Stewardship Committee?</v>
      </c>
      <c r="B1813" s="116" t="s">
        <v>1721</v>
      </c>
      <c r="C1813" s="601" t="s">
        <v>6384</v>
      </c>
      <c r="D1813" s="116" t="s">
        <v>3170</v>
      </c>
      <c r="E1813" s="133" t="s">
        <v>4874</v>
      </c>
    </row>
    <row r="1814" spans="1:5" ht="25.5">
      <c r="A1814" s="145" t="str">
        <f t="shared" si="29"/>
        <v>If the hospital has an Antibiotic Stewardship Committee, is a microbiolgist a member?</v>
      </c>
      <c r="B1814" s="116" t="s">
        <v>1631</v>
      </c>
      <c r="C1814" s="601" t="s">
        <v>6385</v>
      </c>
      <c r="D1814" s="116" t="s">
        <v>3171</v>
      </c>
      <c r="E1814" s="62" t="s">
        <v>4875</v>
      </c>
    </row>
    <row r="1815" spans="1:5">
      <c r="A1815" s="145" t="str">
        <f t="shared" si="29"/>
        <v>Does the hospital have a Pharmacy and Therapeutics Committee?</v>
      </c>
      <c r="B1815" s="116" t="s">
        <v>1722</v>
      </c>
      <c r="C1815" s="601" t="s">
        <v>6386</v>
      </c>
      <c r="D1815" s="116" t="s">
        <v>5556</v>
      </c>
      <c r="E1815" s="62" t="s">
        <v>4876</v>
      </c>
    </row>
    <row r="1816" spans="1:5" ht="25.5">
      <c r="A1816" s="145" t="str">
        <f t="shared" si="29"/>
        <v>If the hospital has a Pharmacy and Therapeutics Committee, is a microbiolgist a member?</v>
      </c>
      <c r="B1816" s="116" t="s">
        <v>1723</v>
      </c>
      <c r="C1816" s="601" t="s">
        <v>6387</v>
      </c>
      <c r="D1816" s="116" t="s">
        <v>5557</v>
      </c>
      <c r="E1816" s="62" t="s">
        <v>4877</v>
      </c>
    </row>
    <row r="1817" spans="1:5" ht="38.25">
      <c r="A1817" s="145" t="str">
        <f t="shared" si="29"/>
        <v>Does the hospital's Antibiotic Stewardship or Pharmacy and Therapeutic Committee meet at least annually to review national or international AST panel recommendations and modify them based on the hospital's formulary and cumulative antibiogram?</v>
      </c>
      <c r="B1817" s="116" t="s">
        <v>1724</v>
      </c>
      <c r="C1817" s="601" t="s">
        <v>6388</v>
      </c>
      <c r="D1817" s="116" t="s">
        <v>5558</v>
      </c>
      <c r="E1817" s="62" t="s">
        <v>4878</v>
      </c>
    </row>
    <row r="1818" spans="1:5">
      <c r="A1818" s="145" t="str">
        <f t="shared" si="29"/>
        <v>SAFETY APPENDIX</v>
      </c>
      <c r="B1818" s="116" t="s">
        <v>75</v>
      </c>
      <c r="C1818" s="618" t="s">
        <v>6610</v>
      </c>
      <c r="D1818" s="116" t="s">
        <v>2555</v>
      </c>
      <c r="E1818" s="133" t="s">
        <v>4095</v>
      </c>
    </row>
    <row r="1819" spans="1:5" ht="25.5">
      <c r="A1819" s="145" t="str">
        <f t="shared" si="29"/>
        <v xml:space="preserve">To be completed if there is no record of another safety audit in the past 12 months. This is not intended to be a comprehensive safety audit. </v>
      </c>
      <c r="B1819" s="116" t="s">
        <v>273</v>
      </c>
      <c r="C1819" s="619" t="s">
        <v>6389</v>
      </c>
      <c r="D1819" s="116" t="s">
        <v>3172</v>
      </c>
      <c r="E1819" s="133" t="s">
        <v>4879</v>
      </c>
    </row>
    <row r="1820" spans="1:5">
      <c r="A1820" s="145" t="str">
        <f t="shared" si="29"/>
        <v>BIOSAFETY EQUIPMENT</v>
      </c>
      <c r="B1820" s="116" t="s">
        <v>967</v>
      </c>
      <c r="C1820" s="625" t="s">
        <v>6611</v>
      </c>
      <c r="D1820" s="116" t="s">
        <v>2556</v>
      </c>
      <c r="E1820" s="133" t="s">
        <v>3249</v>
      </c>
    </row>
    <row r="1821" spans="1:5">
      <c r="A1821" s="145" t="str">
        <f t="shared" si="29"/>
        <v>Is standard safety equipment available and in use in the laboratory?</v>
      </c>
      <c r="B1821" s="116" t="s">
        <v>76</v>
      </c>
      <c r="C1821" s="601" t="s">
        <v>6390</v>
      </c>
      <c r="D1821" s="116" t="s">
        <v>3173</v>
      </c>
      <c r="E1821" s="133" t="s">
        <v>3512</v>
      </c>
    </row>
    <row r="1822" spans="1:5">
      <c r="A1822" s="145" t="str">
        <f t="shared" si="29"/>
        <v>Biosafety cabinets (Class IIA)</v>
      </c>
      <c r="B1822" s="116" t="s">
        <v>2018</v>
      </c>
      <c r="C1822" s="603" t="s">
        <v>6391</v>
      </c>
      <c r="D1822" s="116" t="s">
        <v>5559</v>
      </c>
      <c r="E1822" s="133" t="s">
        <v>4880</v>
      </c>
    </row>
    <row r="1823" spans="1:5">
      <c r="A1823" s="145" t="str">
        <f t="shared" si="29"/>
        <v>Covers on each centrifuge bucket</v>
      </c>
      <c r="B1823" s="116" t="s">
        <v>2023</v>
      </c>
      <c r="C1823" s="603" t="s">
        <v>6392</v>
      </c>
      <c r="D1823" s="116" t="s">
        <v>5560</v>
      </c>
      <c r="E1823" s="133" t="s">
        <v>4881</v>
      </c>
    </row>
    <row r="1824" spans="1:5">
      <c r="A1824" s="145" t="str">
        <f t="shared" si="29"/>
        <v>Cover over centrifuge rotor</v>
      </c>
      <c r="B1824" s="116" t="s">
        <v>2024</v>
      </c>
      <c r="C1824" s="603" t="s">
        <v>6393</v>
      </c>
      <c r="D1824" s="116" t="s">
        <v>3174</v>
      </c>
      <c r="E1824" s="133" t="s">
        <v>4882</v>
      </c>
    </row>
    <row r="1825" spans="1:5">
      <c r="A1825" s="145" t="str">
        <f t="shared" si="29"/>
        <v>Hand-washing station</v>
      </c>
      <c r="B1825" s="116" t="s">
        <v>2019</v>
      </c>
      <c r="C1825" s="603" t="s">
        <v>6394</v>
      </c>
      <c r="D1825" s="116" t="s">
        <v>3175</v>
      </c>
      <c r="E1825" s="133" t="s">
        <v>3513</v>
      </c>
    </row>
    <row r="1826" spans="1:5">
      <c r="A1826" s="145" t="str">
        <f t="shared" si="29"/>
        <v>Eyewash station/bottle</v>
      </c>
      <c r="B1826" s="116" t="s">
        <v>2020</v>
      </c>
      <c r="C1826" s="603" t="s">
        <v>6395</v>
      </c>
      <c r="D1826" s="116" t="s">
        <v>5561</v>
      </c>
      <c r="E1826" s="133" t="s">
        <v>3514</v>
      </c>
    </row>
    <row r="1827" spans="1:5">
      <c r="A1827" s="145" t="str">
        <f t="shared" si="29"/>
        <v>Sharps containers</v>
      </c>
      <c r="B1827" s="116" t="s">
        <v>2021</v>
      </c>
      <c r="C1827" s="596" t="s">
        <v>6396</v>
      </c>
      <c r="D1827" s="116" t="s">
        <v>3176</v>
      </c>
      <c r="E1827" s="133" t="s">
        <v>3515</v>
      </c>
    </row>
    <row r="1828" spans="1:5">
      <c r="A1828" s="145" t="str">
        <f t="shared" si="29"/>
        <v>Flame cabinet (for securely storing flammable liquids, e.g. ethanol)</v>
      </c>
      <c r="B1828" s="116" t="s">
        <v>2022</v>
      </c>
      <c r="C1828" s="596" t="s">
        <v>6397</v>
      </c>
      <c r="D1828" s="116" t="s">
        <v>3177</v>
      </c>
      <c r="E1828" s="133" t="s">
        <v>4883</v>
      </c>
    </row>
    <row r="1829" spans="1:5">
      <c r="A1829" s="145" t="str">
        <f t="shared" si="29"/>
        <v>Spill kit</v>
      </c>
      <c r="B1829" s="116" t="s">
        <v>2025</v>
      </c>
      <c r="C1829" s="596" t="s">
        <v>6398</v>
      </c>
      <c r="D1829" s="116" t="s">
        <v>5562</v>
      </c>
      <c r="E1829" s="133" t="s">
        <v>3516</v>
      </c>
    </row>
    <row r="1830" spans="1:5">
      <c r="A1830" s="145" t="str">
        <f t="shared" si="29"/>
        <v>First aid kit</v>
      </c>
      <c r="B1830" s="116" t="s">
        <v>2026</v>
      </c>
      <c r="C1830" s="596" t="s">
        <v>6399</v>
      </c>
      <c r="D1830" s="116" t="s">
        <v>3178</v>
      </c>
      <c r="E1830" s="133" t="s">
        <v>3517</v>
      </c>
    </row>
    <row r="1831" spans="1:5" ht="89.25">
      <c r="A1831" s="145" t="str">
        <f t="shared" si="29"/>
        <v xml:space="preserve">Standard: It is the responsibility of laboratory management to ensure the laboratory is equipped with standard safety equipment. The list above is a partial list of necessary items. Biosafety cabinets should be in place and in use and all centrifuges should have covers. Hand washing stations should be designated and equipped and eyewash stations (or an acceptable alternative method of eye cleansing) should be available and operable. Spill kits and first aid kits should be kept in a designated place and checked regularly for readiness. </v>
      </c>
      <c r="B1831" s="116" t="s">
        <v>251</v>
      </c>
      <c r="C1831" s="626" t="s">
        <v>6400</v>
      </c>
      <c r="D1831" s="116" t="s">
        <v>5563</v>
      </c>
      <c r="E1831" s="62" t="s">
        <v>4884</v>
      </c>
    </row>
    <row r="1832" spans="1:5" ht="63.75">
      <c r="A1832" s="145" t="str">
        <f t="shared" si="29"/>
        <v>Standard: ISO 15189: 5.2.10  All syringes, needles, lancets, or other bloodletting devices capable of transmitting infection must be used only once and discarded in puncture resistant containers that are not overfilled. Sharps containers should be clearly marked to warn handlers of the potential hazard and should be located in areas where sharps are commonly used.</v>
      </c>
      <c r="B1832" s="116" t="s">
        <v>252</v>
      </c>
      <c r="C1832" s="626" t="s">
        <v>6401</v>
      </c>
      <c r="D1832" s="116" t="s">
        <v>5564</v>
      </c>
      <c r="E1832" s="133" t="s">
        <v>4885</v>
      </c>
    </row>
    <row r="1833" spans="1:5" ht="25.5">
      <c r="A1833" s="145" t="str">
        <f t="shared" si="29"/>
        <v xml:space="preserve">Have all biosafety cabinets been recertified within a year of today’s date? </v>
      </c>
      <c r="B1833" s="116" t="s">
        <v>736</v>
      </c>
      <c r="C1833" s="596" t="s">
        <v>6402</v>
      </c>
      <c r="D1833" s="116" t="s">
        <v>5565</v>
      </c>
      <c r="E1833" s="62" t="s">
        <v>4886</v>
      </c>
    </row>
    <row r="1834" spans="1:5" ht="38.25">
      <c r="A1834" s="145" t="str">
        <f t="shared" si="29"/>
        <v>Standard: A biosafety cabinet should be used for to prevent aerosol exposure to contagious specimens or organisms. For proper functioning and full protection, biosafety cabinets require periodic maintenance and should be serviced accordingly.</v>
      </c>
      <c r="B1834" s="116" t="s">
        <v>253</v>
      </c>
      <c r="C1834" s="626" t="s">
        <v>6403</v>
      </c>
      <c r="D1834" s="116" t="s">
        <v>5566</v>
      </c>
      <c r="E1834" s="133" t="s">
        <v>4887</v>
      </c>
    </row>
    <row r="1835" spans="1:5">
      <c r="A1835" s="145" t="str">
        <f t="shared" si="29"/>
        <v>PERSONAL PROTECTIVE EQUIPMENT</v>
      </c>
      <c r="B1835" s="116" t="s">
        <v>968</v>
      </c>
      <c r="C1835" s="625" t="s">
        <v>6612</v>
      </c>
      <c r="D1835" s="116" t="s">
        <v>2558</v>
      </c>
      <c r="E1835" s="133" t="s">
        <v>3250</v>
      </c>
    </row>
    <row r="1836" spans="1:5">
      <c r="A1836" s="145" t="str">
        <f t="shared" si="29"/>
        <v>Is all necessary personal protective equipment (PPE) available for BSL2?</v>
      </c>
      <c r="B1836" s="116" t="s">
        <v>1901</v>
      </c>
      <c r="C1836" s="601" t="s">
        <v>6404</v>
      </c>
      <c r="D1836" s="116" t="s">
        <v>3179</v>
      </c>
      <c r="E1836" s="133" t="s">
        <v>4888</v>
      </c>
    </row>
    <row r="1837" spans="1:5">
      <c r="A1837" s="145" t="str">
        <f t="shared" si="29"/>
        <v>Gowns</v>
      </c>
      <c r="B1837" s="116" t="s">
        <v>1898</v>
      </c>
      <c r="C1837" s="596" t="s">
        <v>6405</v>
      </c>
      <c r="D1837" s="116" t="s">
        <v>5567</v>
      </c>
      <c r="E1837" s="133" t="s">
        <v>4889</v>
      </c>
    </row>
    <row r="1838" spans="1:5">
      <c r="A1838" s="145" t="str">
        <f t="shared" si="29"/>
        <v>Gloves</v>
      </c>
      <c r="B1838" s="116" t="s">
        <v>1897</v>
      </c>
      <c r="C1838" s="596" t="s">
        <v>6406</v>
      </c>
      <c r="D1838" s="116" t="s">
        <v>3180</v>
      </c>
      <c r="E1838" s="133" t="s">
        <v>3518</v>
      </c>
    </row>
    <row r="1839" spans="1:5">
      <c r="A1839" s="145" t="str">
        <f t="shared" si="29"/>
        <v>Goggles</v>
      </c>
      <c r="B1839" s="116" t="s">
        <v>1899</v>
      </c>
      <c r="C1839" s="596" t="s">
        <v>1899</v>
      </c>
      <c r="D1839" s="116" t="s">
        <v>3181</v>
      </c>
      <c r="E1839" s="133" t="s">
        <v>3519</v>
      </c>
    </row>
    <row r="1840" spans="1:5">
      <c r="A1840" s="145" t="str">
        <f t="shared" si="29"/>
        <v>Aerosol face protection (mask, face shield, or splatter guard)</v>
      </c>
      <c r="B1840" s="116" t="s">
        <v>1900</v>
      </c>
      <c r="C1840" s="596" t="s">
        <v>6407</v>
      </c>
      <c r="D1840" s="116" t="s">
        <v>5568</v>
      </c>
      <c r="E1840" s="133" t="s">
        <v>4890</v>
      </c>
    </row>
    <row r="1841" spans="1:5">
      <c r="A1841" s="145" t="str">
        <f t="shared" si="29"/>
        <v>Does lab policy require microbiology staff to wear close-toed shoes?</v>
      </c>
      <c r="B1841" s="116" t="s">
        <v>78</v>
      </c>
      <c r="C1841" s="601" t="s">
        <v>6408</v>
      </c>
      <c r="D1841" s="116" t="s">
        <v>3182</v>
      </c>
      <c r="E1841" s="133" t="s">
        <v>4891</v>
      </c>
    </row>
    <row r="1842" spans="1:5" ht="25.5">
      <c r="A1842" s="145" t="str">
        <f t="shared" si="29"/>
        <v>Is PPE utilized appropriately and consistently by laboratory staff? (Observe)</v>
      </c>
      <c r="B1842" s="116" t="s">
        <v>79</v>
      </c>
      <c r="C1842" s="601" t="s">
        <v>6409</v>
      </c>
      <c r="D1842" s="116" t="s">
        <v>5569</v>
      </c>
      <c r="E1842" s="133" t="s">
        <v>4892</v>
      </c>
    </row>
    <row r="1843" spans="1:5">
      <c r="A1843" s="145" t="str">
        <f t="shared" si="29"/>
        <v>1: Yes - 2: Partial - 3: No</v>
      </c>
      <c r="B1843" s="116" t="s">
        <v>112</v>
      </c>
      <c r="C1843" s="613" t="s">
        <v>6053</v>
      </c>
      <c r="D1843" s="116" t="s">
        <v>2884</v>
      </c>
      <c r="E1843" s="133" t="s">
        <v>3397</v>
      </c>
    </row>
    <row r="1844" spans="1:5" ht="63.75">
      <c r="A1844" s="145" t="str">
        <f t="shared" si="29"/>
        <v>Standard: Management is responsible to provide appropriate personal protective equipment— gloves, lab coats, eye protection, shields, etc. — in useable condition. Laboratory staff must utilize personal protective equipment in the laboratory at all times. Protective clothing should not be worn outside the laboratory. Gloves should be replaced immediately when torn or contaminated and not washed for reuse</v>
      </c>
      <c r="B1844" s="116" t="s">
        <v>255</v>
      </c>
      <c r="C1844" s="626" t="s">
        <v>6410</v>
      </c>
      <c r="D1844" s="116" t="s">
        <v>3183</v>
      </c>
      <c r="E1844" s="133" t="s">
        <v>4893</v>
      </c>
    </row>
    <row r="1845" spans="1:5">
      <c r="A1845" s="145" t="str">
        <f t="shared" si="29"/>
        <v>BIOSAFETY BEHAVIORS</v>
      </c>
      <c r="B1845" s="116" t="s">
        <v>969</v>
      </c>
      <c r="C1845" s="625" t="s">
        <v>6613</v>
      </c>
      <c r="D1845" s="116" t="s">
        <v>2557</v>
      </c>
      <c r="E1845" s="133" t="s">
        <v>4096</v>
      </c>
    </row>
    <row r="1846" spans="1:5" ht="25.5">
      <c r="A1846" s="145" t="str">
        <f t="shared" si="29"/>
        <v>Does lab policy prohibit eating, drinking, and smoking in the laboratory?</v>
      </c>
      <c r="B1846" s="116" t="s">
        <v>77</v>
      </c>
      <c r="C1846" s="596" t="s">
        <v>6411</v>
      </c>
      <c r="D1846" s="116" t="s">
        <v>3184</v>
      </c>
      <c r="E1846" s="133" t="s">
        <v>4894</v>
      </c>
    </row>
    <row r="1847" spans="1:5">
      <c r="A1847" s="145" t="str">
        <f t="shared" si="29"/>
        <v>Observe the refrigerators and freezers where media and reagents are stored. Are they:</v>
      </c>
      <c r="B1847" s="116" t="s">
        <v>26</v>
      </c>
      <c r="C1847" s="601" t="s">
        <v>6412</v>
      </c>
      <c r="D1847" s="116" t="s">
        <v>5570</v>
      </c>
      <c r="E1847" s="133" t="s">
        <v>4895</v>
      </c>
    </row>
    <row r="1848" spans="1:5">
      <c r="A1848" s="145" t="str">
        <f t="shared" si="29"/>
        <v>Designated specifically for storage of media/reagents?</v>
      </c>
      <c r="B1848" s="116" t="s">
        <v>684</v>
      </c>
      <c r="C1848" s="596" t="s">
        <v>6413</v>
      </c>
      <c r="D1848" s="116" t="s">
        <v>5571</v>
      </c>
      <c r="E1848" s="133" t="s">
        <v>4896</v>
      </c>
    </row>
    <row r="1849" spans="1:5">
      <c r="A1849" s="145" t="str">
        <f t="shared" si="29"/>
        <v>Free of staff food items?</v>
      </c>
      <c r="B1849" s="116" t="s">
        <v>325</v>
      </c>
      <c r="C1849" s="596" t="s">
        <v>6414</v>
      </c>
      <c r="D1849" s="116" t="s">
        <v>5572</v>
      </c>
      <c r="E1849" s="133" t="s">
        <v>4897</v>
      </c>
    </row>
    <row r="1850" spans="1:5">
      <c r="A1850" s="145" t="str">
        <f t="shared" si="29"/>
        <v>Free of patient samples?</v>
      </c>
      <c r="B1850" s="116" t="s">
        <v>326</v>
      </c>
      <c r="C1850" s="596" t="s">
        <v>6415</v>
      </c>
      <c r="D1850" s="116" t="s">
        <v>5573</v>
      </c>
      <c r="E1850" s="133" t="s">
        <v>4898</v>
      </c>
    </row>
    <row r="1851" spans="1:5">
      <c r="A1851" s="145" t="str">
        <f t="shared" si="29"/>
        <v>Well organized and free of clutter?</v>
      </c>
      <c r="B1851" s="116" t="s">
        <v>327</v>
      </c>
      <c r="C1851" s="596" t="s">
        <v>6416</v>
      </c>
      <c r="D1851" s="116" t="s">
        <v>3185</v>
      </c>
      <c r="E1851" s="133" t="s">
        <v>4899</v>
      </c>
    </row>
    <row r="1852" spans="1:5" ht="25.5">
      <c r="A1852" s="145" t="str">
        <f t="shared" si="29"/>
        <v>Are all hazardous chemicals stored appropriately (acids separate from alkaline; flammables in a flame cabinet)?</v>
      </c>
      <c r="B1852" s="116" t="s">
        <v>1924</v>
      </c>
      <c r="C1852" s="596" t="s">
        <v>6417</v>
      </c>
      <c r="D1852" s="116" t="s">
        <v>5574</v>
      </c>
      <c r="E1852" s="133" t="s">
        <v>4900</v>
      </c>
    </row>
    <row r="1853" spans="1:5" ht="25.5">
      <c r="A1853" s="145" t="str">
        <f t="shared" si="29"/>
        <v xml:space="preserve">Is work area (bench and hood) disinfection documented daily? </v>
      </c>
      <c r="B1853" s="116" t="s">
        <v>690</v>
      </c>
      <c r="C1853" s="601" t="s">
        <v>6418</v>
      </c>
      <c r="D1853" s="116" t="s">
        <v>5575</v>
      </c>
      <c r="E1853" s="133" t="s">
        <v>4901</v>
      </c>
    </row>
    <row r="1854" spans="1:5" ht="51">
      <c r="A1854" s="145" t="str">
        <f t="shared" si="29"/>
        <v>Standard: ISO 15189: 5.2.10 The work area should be regularly inspected for cleanliness and leakage. An appropriate disinfectant should be used. At a minimum, all benchtops and working surfaces should be disinfected at the beginning and end of every shift. All spills should be contained immediately and the work surfaces disinfected.</v>
      </c>
      <c r="B1854" s="116" t="s">
        <v>254</v>
      </c>
      <c r="C1854" s="613" t="s">
        <v>6419</v>
      </c>
      <c r="D1854" s="116" t="s">
        <v>3186</v>
      </c>
      <c r="E1854" s="133" t="s">
        <v>4902</v>
      </c>
    </row>
    <row r="1855" spans="1:5">
      <c r="A1855" s="145" t="str">
        <f t="shared" si="29"/>
        <v>BIOSAFETY DOCUMENTATION AND TRAINING</v>
      </c>
      <c r="B1855" s="116" t="s">
        <v>970</v>
      </c>
      <c r="C1855" s="625" t="s">
        <v>6614</v>
      </c>
      <c r="D1855" s="116" t="s">
        <v>5576</v>
      </c>
      <c r="E1855" s="133" t="s">
        <v>3251</v>
      </c>
    </row>
    <row r="1856" spans="1:5" ht="25.5">
      <c r="A1856" s="145" t="str">
        <f t="shared" si="29"/>
        <v>Is a safety/biosafety manual available in the laboratory and easily accessible to all staff?</v>
      </c>
      <c r="B1856" s="116" t="s">
        <v>1921</v>
      </c>
      <c r="C1856" s="596" t="s">
        <v>6420</v>
      </c>
      <c r="D1856" s="116" t="s">
        <v>3187</v>
      </c>
      <c r="E1856" s="133" t="s">
        <v>4903</v>
      </c>
    </row>
    <row r="1857" spans="1:5">
      <c r="A1857" s="145" t="str">
        <f t="shared" si="29"/>
        <v>Is a training module in safety/biosafety available in the laboratory?</v>
      </c>
      <c r="B1857" s="116" t="s">
        <v>1896</v>
      </c>
      <c r="C1857" s="596" t="s">
        <v>6421</v>
      </c>
      <c r="D1857" s="116" t="s">
        <v>3188</v>
      </c>
      <c r="E1857" s="133" t="s">
        <v>4904</v>
      </c>
    </row>
    <row r="1858" spans="1:5" ht="38.25">
      <c r="A1858" s="145" t="str">
        <f t="shared" si="29"/>
        <v>Is there documentation demonstrating that an annual safety/biosafety refresher course is conducted for all staff handling specimens, isolates, or chemicals?</v>
      </c>
      <c r="B1858" s="116" t="s">
        <v>1925</v>
      </c>
      <c r="C1858" s="596" t="s">
        <v>6422</v>
      </c>
      <c r="D1858" s="116" t="s">
        <v>3189</v>
      </c>
      <c r="E1858" s="133" t="s">
        <v>4905</v>
      </c>
    </row>
    <row r="1859" spans="1:5" ht="25.5">
      <c r="A1859" s="145" t="str">
        <f t="shared" si="29"/>
        <v>Is there documentation demonstrating that accident/incident investigations are systematically conducted?</v>
      </c>
      <c r="B1859" s="116" t="s">
        <v>1923</v>
      </c>
      <c r="C1859" s="596" t="s">
        <v>6423</v>
      </c>
      <c r="D1859" s="116" t="s">
        <v>3190</v>
      </c>
      <c r="E1859" s="133" t="s">
        <v>4906</v>
      </c>
    </row>
    <row r="1860" spans="1:5" ht="25.5">
      <c r="A1860" s="145" t="str">
        <f t="shared" ref="A1860" si="30">IF(langue=1,B1860,IF(langue=2,D1860,E1860))</f>
        <v>Are risk assessments conducted annually and each time a new analysis/technology/equipment is introduced?</v>
      </c>
      <c r="B1860" s="116" t="s">
        <v>1922</v>
      </c>
      <c r="C1860" s="596" t="s">
        <v>6424</v>
      </c>
      <c r="D1860" s="116" t="s">
        <v>3191</v>
      </c>
      <c r="E1860" s="133" t="s">
        <v>4907</v>
      </c>
    </row>
    <row r="1861" spans="1:5">
      <c r="A1861" s="145"/>
      <c r="E1861" s="133"/>
    </row>
    <row r="1862" spans="1:5">
      <c r="A1862" s="145"/>
      <c r="E1862" s="133"/>
    </row>
    <row r="1863" spans="1:5">
      <c r="A1863" s="145"/>
      <c r="E1863" s="133"/>
    </row>
    <row r="1864" spans="1:5">
      <c r="A1864" s="145"/>
      <c r="E1864" s="133"/>
    </row>
    <row r="1865" spans="1:5">
      <c r="A1865" s="145"/>
      <c r="E1865" s="133"/>
    </row>
    <row r="1866" spans="1:5">
      <c r="A1866" s="145"/>
      <c r="E1866" s="133"/>
    </row>
    <row r="1867" spans="1:5">
      <c r="A1867" s="145"/>
      <c r="E1867" s="133"/>
    </row>
    <row r="1868" spans="1:5">
      <c r="A1868" s="145"/>
      <c r="E1868" s="133"/>
    </row>
    <row r="1869" spans="1:5">
      <c r="A1869" s="145"/>
      <c r="E1869" s="133"/>
    </row>
    <row r="1870" spans="1:5">
      <c r="A1870" s="145"/>
      <c r="E1870" s="133"/>
    </row>
    <row r="1871" spans="1:5">
      <c r="A1871" s="145"/>
      <c r="E1871" s="133"/>
    </row>
    <row r="1872" spans="1:5">
      <c r="A1872" s="145"/>
      <c r="E1872" s="133"/>
    </row>
    <row r="1873" spans="1:5">
      <c r="A1873" s="145"/>
      <c r="E1873" s="133"/>
    </row>
    <row r="1874" spans="1:5">
      <c r="A1874" s="145"/>
      <c r="E1874" s="133"/>
    </row>
    <row r="1875" spans="1:5">
      <c r="A1875" s="145"/>
      <c r="E1875" s="133"/>
    </row>
    <row r="1876" spans="1:5">
      <c r="A1876" s="145"/>
      <c r="E1876" s="133"/>
    </row>
    <row r="1877" spans="1:5">
      <c r="A1877" s="145"/>
      <c r="E1877" s="133"/>
    </row>
    <row r="1878" spans="1:5">
      <c r="A1878" s="145"/>
      <c r="E1878" s="133"/>
    </row>
    <row r="1879" spans="1:5">
      <c r="A1879" s="145"/>
      <c r="E1879" s="133"/>
    </row>
    <row r="1880" spans="1:5">
      <c r="A1880" s="145"/>
      <c r="E1880" s="133"/>
    </row>
    <row r="1881" spans="1:5">
      <c r="A1881" s="145"/>
      <c r="E1881" s="133"/>
    </row>
    <row r="1882" spans="1:5">
      <c r="A1882" s="145"/>
      <c r="E1882" s="133"/>
    </row>
    <row r="1883" spans="1:5">
      <c r="A1883" s="145"/>
      <c r="E1883" s="133"/>
    </row>
    <row r="1884" spans="1:5">
      <c r="A1884" s="145"/>
      <c r="E1884" s="133"/>
    </row>
    <row r="1885" spans="1:5">
      <c r="A1885" s="145"/>
      <c r="E1885" s="133"/>
    </row>
    <row r="1886" spans="1:5">
      <c r="A1886" s="145"/>
      <c r="E1886" s="133"/>
    </row>
    <row r="1887" spans="1:5">
      <c r="A1887" s="145"/>
      <c r="E1887" s="133"/>
    </row>
    <row r="1888" spans="1:5">
      <c r="A1888" s="145"/>
      <c r="E1888" s="133"/>
    </row>
    <row r="1889" spans="1:5">
      <c r="A1889" s="145"/>
      <c r="E1889" s="133"/>
    </row>
    <row r="1890" spans="1:5">
      <c r="A1890" s="145"/>
      <c r="E1890" s="133"/>
    </row>
    <row r="1891" spans="1:5">
      <c r="A1891" s="145"/>
      <c r="E1891" s="133"/>
    </row>
    <row r="1892" spans="1:5">
      <c r="A1892" s="145"/>
      <c r="E1892" s="133"/>
    </row>
    <row r="1893" spans="1:5">
      <c r="A1893" s="145"/>
      <c r="E1893" s="133"/>
    </row>
    <row r="1894" spans="1:5">
      <c r="A1894" s="145"/>
      <c r="E1894" s="133"/>
    </row>
    <row r="1895" spans="1:5">
      <c r="A1895" s="145"/>
      <c r="E1895" s="133"/>
    </row>
    <row r="1896" spans="1:5">
      <c r="A1896" s="145"/>
      <c r="E1896" s="133"/>
    </row>
    <row r="1897" spans="1:5">
      <c r="A1897" s="145"/>
      <c r="E1897" s="133"/>
    </row>
    <row r="1898" spans="1:5">
      <c r="A1898" s="145"/>
      <c r="E1898" s="133"/>
    </row>
    <row r="1899" spans="1:5">
      <c r="A1899" s="145"/>
      <c r="E1899" s="133"/>
    </row>
    <row r="1900" spans="1:5">
      <c r="A1900" s="145"/>
      <c r="E1900" s="133"/>
    </row>
    <row r="1901" spans="1:5">
      <c r="A1901" s="145"/>
      <c r="E1901" s="133"/>
    </row>
    <row r="1902" spans="1:5">
      <c r="A1902" s="145"/>
      <c r="E1902" s="133"/>
    </row>
    <row r="1903" spans="1:5">
      <c r="A1903" s="145"/>
      <c r="E1903" s="133"/>
    </row>
    <row r="1904" spans="1:5">
      <c r="A1904" s="145"/>
      <c r="E1904" s="133"/>
    </row>
    <row r="1905" spans="1:5">
      <c r="A1905" s="145"/>
      <c r="E1905" s="133"/>
    </row>
    <row r="1906" spans="1:5">
      <c r="A1906" s="145"/>
      <c r="E1906" s="133"/>
    </row>
    <row r="1907" spans="1:5">
      <c r="A1907" s="145"/>
      <c r="E1907" s="133"/>
    </row>
    <row r="1908" spans="1:5">
      <c r="A1908" s="145"/>
      <c r="E1908" s="133"/>
    </row>
    <row r="1909" spans="1:5">
      <c r="A1909" s="145"/>
      <c r="E1909" s="133"/>
    </row>
    <row r="1910" spans="1:5">
      <c r="A1910" s="145"/>
      <c r="E1910" s="133"/>
    </row>
    <row r="1911" spans="1:5">
      <c r="A1911" s="145"/>
      <c r="E1911" s="133"/>
    </row>
    <row r="1912" spans="1:5">
      <c r="A1912" s="145"/>
      <c r="E1912" s="133"/>
    </row>
    <row r="1913" spans="1:5">
      <c r="A1913" s="145"/>
      <c r="E1913" s="133"/>
    </row>
    <row r="1914" spans="1:5">
      <c r="A1914" s="145"/>
      <c r="E1914" s="133"/>
    </row>
    <row r="1915" spans="1:5">
      <c r="A1915" s="145"/>
      <c r="E1915" s="133"/>
    </row>
    <row r="1916" spans="1:5">
      <c r="A1916" s="145"/>
      <c r="E1916" s="133"/>
    </row>
    <row r="1917" spans="1:5">
      <c r="A1917" s="145"/>
      <c r="E1917" s="133"/>
    </row>
    <row r="1918" spans="1:5">
      <c r="A1918" s="145"/>
      <c r="E1918" s="133"/>
    </row>
    <row r="1919" spans="1:5">
      <c r="A1919" s="145"/>
      <c r="E1919" s="133"/>
    </row>
    <row r="1920" spans="1:5">
      <c r="A1920" s="145"/>
      <c r="E1920" s="133"/>
    </row>
    <row r="1921" spans="1:5">
      <c r="A1921" s="145"/>
      <c r="E1921" s="133"/>
    </row>
    <row r="1922" spans="1:5">
      <c r="A1922" s="145"/>
      <c r="E1922" s="133"/>
    </row>
    <row r="1923" spans="1:5">
      <c r="A1923" s="145"/>
      <c r="E1923" s="133"/>
    </row>
    <row r="1924" spans="1:5">
      <c r="A1924" s="145"/>
      <c r="E1924" s="133"/>
    </row>
    <row r="1925" spans="1:5">
      <c r="A1925" s="145"/>
      <c r="E1925" s="133"/>
    </row>
    <row r="1926" spans="1:5">
      <c r="A1926" s="145"/>
      <c r="E1926" s="133"/>
    </row>
    <row r="1927" spans="1:5">
      <c r="A1927" s="145"/>
      <c r="E1927" s="133"/>
    </row>
    <row r="1928" spans="1:5">
      <c r="A1928" s="145"/>
      <c r="E1928" s="133"/>
    </row>
    <row r="1929" spans="1:5">
      <c r="A1929" s="145"/>
      <c r="E1929" s="133"/>
    </row>
    <row r="1930" spans="1:5">
      <c r="A1930" s="145"/>
      <c r="E1930" s="133"/>
    </row>
    <row r="1931" spans="1:5">
      <c r="A1931" s="145"/>
      <c r="E1931" s="133"/>
    </row>
    <row r="1932" spans="1:5">
      <c r="A1932" s="145"/>
      <c r="E1932" s="133"/>
    </row>
    <row r="1933" spans="1:5">
      <c r="A1933" s="145"/>
      <c r="E1933" s="133"/>
    </row>
    <row r="1934" spans="1:5">
      <c r="A1934" s="145"/>
      <c r="E1934" s="133"/>
    </row>
    <row r="1935" spans="1:5">
      <c r="A1935" s="145"/>
      <c r="E1935" s="133"/>
    </row>
    <row r="1936" spans="1:5">
      <c r="A1936" s="145"/>
      <c r="E1936" s="133"/>
    </row>
    <row r="1937" spans="1:5">
      <c r="A1937" s="145"/>
      <c r="E1937" s="133"/>
    </row>
    <row r="1938" spans="1:5">
      <c r="A1938" s="145"/>
      <c r="E1938" s="133"/>
    </row>
    <row r="1939" spans="1:5">
      <c r="A1939" s="145"/>
      <c r="E1939" s="133"/>
    </row>
    <row r="1940" spans="1:5">
      <c r="A1940" s="145"/>
      <c r="E1940" s="133"/>
    </row>
    <row r="1941" spans="1:5">
      <c r="A1941" s="145"/>
      <c r="E1941" s="133"/>
    </row>
    <row r="1942" spans="1:5">
      <c r="A1942" s="145"/>
      <c r="E1942" s="133"/>
    </row>
    <row r="1943" spans="1:5">
      <c r="A1943" s="145"/>
      <c r="E1943" s="133"/>
    </row>
    <row r="1944" spans="1:5">
      <c r="A1944" s="145"/>
      <c r="E1944" s="133"/>
    </row>
    <row r="1945" spans="1:5">
      <c r="A1945" s="145"/>
      <c r="E1945" s="133"/>
    </row>
    <row r="1946" spans="1:5">
      <c r="A1946" s="145"/>
      <c r="E1946" s="133"/>
    </row>
    <row r="1947" spans="1:5">
      <c r="A1947" s="145"/>
      <c r="E1947" s="133"/>
    </row>
    <row r="1948" spans="1:5">
      <c r="A1948" s="145"/>
      <c r="E1948" s="133"/>
    </row>
    <row r="1949" spans="1:5">
      <c r="A1949" s="145"/>
      <c r="E1949" s="133"/>
    </row>
    <row r="1950" spans="1:5">
      <c r="A1950" s="145"/>
      <c r="E1950" s="133"/>
    </row>
    <row r="1951" spans="1:5">
      <c r="A1951" s="145"/>
      <c r="E1951" s="133"/>
    </row>
    <row r="1952" spans="1:5">
      <c r="A1952" s="145"/>
      <c r="E1952" s="133"/>
    </row>
    <row r="1953" spans="1:5">
      <c r="A1953" s="145"/>
      <c r="E1953" s="133"/>
    </row>
    <row r="1954" spans="1:5">
      <c r="A1954" s="145"/>
      <c r="E1954" s="133"/>
    </row>
    <row r="1955" spans="1:5">
      <c r="A1955" s="145"/>
      <c r="E1955" s="133"/>
    </row>
    <row r="1956" spans="1:5">
      <c r="A1956" s="145"/>
      <c r="E1956" s="133"/>
    </row>
    <row r="1957" spans="1:5">
      <c r="A1957" s="145"/>
      <c r="E1957" s="133"/>
    </row>
    <row r="1958" spans="1:5">
      <c r="A1958" s="145"/>
      <c r="E1958" s="133"/>
    </row>
    <row r="1959" spans="1:5">
      <c r="A1959" s="145"/>
      <c r="E1959" s="133"/>
    </row>
    <row r="1960" spans="1:5">
      <c r="A1960" s="145"/>
      <c r="E1960" s="133"/>
    </row>
    <row r="1961" spans="1:5">
      <c r="A1961" s="145"/>
      <c r="E1961" s="133"/>
    </row>
    <row r="1962" spans="1:5">
      <c r="A1962" s="145"/>
      <c r="E1962" s="133"/>
    </row>
    <row r="1963" spans="1:5">
      <c r="A1963" s="145"/>
      <c r="E1963" s="133"/>
    </row>
    <row r="1964" spans="1:5">
      <c r="A1964" s="145"/>
      <c r="E1964" s="133"/>
    </row>
    <row r="1965" spans="1:5">
      <c r="A1965" s="145"/>
      <c r="E1965" s="133"/>
    </row>
    <row r="1966" spans="1:5">
      <c r="A1966" s="145"/>
      <c r="E1966" s="133"/>
    </row>
    <row r="1967" spans="1:5">
      <c r="A1967" s="145"/>
      <c r="E1967" s="133"/>
    </row>
    <row r="1968" spans="1:5">
      <c r="A1968" s="145"/>
      <c r="E1968" s="133"/>
    </row>
    <row r="1969" spans="1:5">
      <c r="A1969" s="145"/>
      <c r="E1969" s="133"/>
    </row>
    <row r="1970" spans="1:5">
      <c r="A1970" s="145"/>
      <c r="E1970" s="133"/>
    </row>
    <row r="1971" spans="1:5">
      <c r="A1971" s="145"/>
      <c r="E1971" s="133"/>
    </row>
    <row r="1972" spans="1:5">
      <c r="A1972" s="145"/>
      <c r="E1972" s="133"/>
    </row>
    <row r="1973" spans="1:5">
      <c r="A1973" s="145"/>
      <c r="E1973" s="133"/>
    </row>
    <row r="1974" spans="1:5">
      <c r="A1974" s="145"/>
      <c r="E1974" s="133"/>
    </row>
    <row r="1975" spans="1:5">
      <c r="A1975" s="145"/>
      <c r="E1975" s="133"/>
    </row>
    <row r="1976" spans="1:5">
      <c r="A1976" s="145"/>
      <c r="E1976" s="133"/>
    </row>
    <row r="1977" spans="1:5">
      <c r="A1977" s="145"/>
      <c r="E1977" s="133"/>
    </row>
    <row r="1978" spans="1:5">
      <c r="A1978" s="145"/>
      <c r="E1978" s="133"/>
    </row>
    <row r="1979" spans="1:5">
      <c r="A1979" s="145"/>
      <c r="E1979" s="133"/>
    </row>
    <row r="1980" spans="1:5">
      <c r="A1980" s="145"/>
      <c r="E1980" s="133"/>
    </row>
    <row r="1981" spans="1:5">
      <c r="A1981" s="145"/>
      <c r="E1981" s="133"/>
    </row>
    <row r="1982" spans="1:5">
      <c r="A1982" s="145"/>
      <c r="E1982" s="133"/>
    </row>
    <row r="1983" spans="1:5">
      <c r="A1983" s="145"/>
      <c r="E1983" s="133"/>
    </row>
    <row r="1984" spans="1:5">
      <c r="A1984" s="145"/>
      <c r="E1984" s="133"/>
    </row>
    <row r="1985" spans="1:5">
      <c r="A1985" s="145"/>
      <c r="E1985" s="133"/>
    </row>
    <row r="1986" spans="1:5">
      <c r="A1986" s="145"/>
      <c r="E1986" s="133"/>
    </row>
    <row r="1987" spans="1:5">
      <c r="A1987" s="145"/>
      <c r="E1987" s="133"/>
    </row>
    <row r="1988" spans="1:5">
      <c r="A1988" s="145"/>
      <c r="E1988" s="133"/>
    </row>
    <row r="1989" spans="1:5">
      <c r="A1989" s="145"/>
      <c r="E1989" s="133"/>
    </row>
    <row r="1990" spans="1:5">
      <c r="A1990" s="145"/>
      <c r="E1990" s="133"/>
    </row>
    <row r="1991" spans="1:5">
      <c r="A1991" s="145"/>
      <c r="E1991" s="133"/>
    </row>
    <row r="1992" spans="1:5">
      <c r="A1992" s="145"/>
      <c r="E1992" s="133"/>
    </row>
    <row r="1993" spans="1:5">
      <c r="A1993" s="145"/>
      <c r="E1993" s="133"/>
    </row>
    <row r="1994" spans="1:5">
      <c r="A1994" s="145"/>
      <c r="E1994" s="133"/>
    </row>
    <row r="1995" spans="1:5">
      <c r="A1995" s="145"/>
      <c r="E1995" s="133"/>
    </row>
    <row r="1996" spans="1:5">
      <c r="A1996" s="145"/>
      <c r="E1996" s="133"/>
    </row>
    <row r="1997" spans="1:5">
      <c r="A1997" s="145"/>
      <c r="E1997" s="133"/>
    </row>
    <row r="1998" spans="1:5">
      <c r="A1998" s="145"/>
      <c r="E1998" s="133"/>
    </row>
    <row r="1999" spans="1:5">
      <c r="A1999" s="145"/>
      <c r="E1999" s="133"/>
    </row>
    <row r="2000" spans="1:5">
      <c r="A2000" s="145"/>
      <c r="E2000" s="133"/>
    </row>
    <row r="2001" spans="1:5">
      <c r="A2001" s="145"/>
      <c r="E2001" s="133"/>
    </row>
    <row r="2002" spans="1:5">
      <c r="A2002" s="145"/>
      <c r="E2002" s="133"/>
    </row>
    <row r="2003" spans="1:5">
      <c r="A2003" s="145"/>
      <c r="E2003" s="133"/>
    </row>
    <row r="2004" spans="1:5">
      <c r="A2004" s="145"/>
      <c r="E2004" s="133"/>
    </row>
    <row r="2005" spans="1:5">
      <c r="A2005" s="145"/>
      <c r="E2005" s="133"/>
    </row>
    <row r="2006" spans="1:5">
      <c r="A2006" s="145"/>
      <c r="E2006" s="133"/>
    </row>
    <row r="2007" spans="1:5">
      <c r="A2007" s="145"/>
      <c r="E2007" s="133"/>
    </row>
    <row r="2008" spans="1:5">
      <c r="A2008" s="145"/>
      <c r="E2008" s="133"/>
    </row>
    <row r="2009" spans="1:5">
      <c r="A2009" s="145"/>
      <c r="E2009" s="133"/>
    </row>
    <row r="2010" spans="1:5">
      <c r="A2010" s="145"/>
      <c r="E2010" s="133"/>
    </row>
    <row r="2011" spans="1:5">
      <c r="A2011" s="145"/>
      <c r="E2011" s="133"/>
    </row>
    <row r="2012" spans="1:5">
      <c r="A2012" s="145"/>
      <c r="E2012" s="133"/>
    </row>
    <row r="2013" spans="1:5">
      <c r="A2013" s="145"/>
      <c r="E2013" s="133"/>
    </row>
    <row r="2014" spans="1:5">
      <c r="A2014" s="145"/>
      <c r="E2014" s="133"/>
    </row>
    <row r="2015" spans="1:5">
      <c r="A2015" s="145"/>
      <c r="E2015" s="133"/>
    </row>
    <row r="2016" spans="1:5">
      <c r="A2016" s="145"/>
      <c r="E2016" s="133"/>
    </row>
    <row r="2017" spans="1:5">
      <c r="A2017" s="145"/>
      <c r="E2017" s="133"/>
    </row>
    <row r="2018" spans="1:5">
      <c r="A2018" s="145"/>
      <c r="E2018" s="133"/>
    </row>
    <row r="2019" spans="1:5">
      <c r="A2019" s="145"/>
      <c r="E2019" s="133"/>
    </row>
    <row r="2020" spans="1:5">
      <c r="A2020" s="145"/>
      <c r="E2020" s="133"/>
    </row>
    <row r="2021" spans="1:5">
      <c r="A2021" s="145"/>
      <c r="E2021" s="133"/>
    </row>
    <row r="2022" spans="1:5">
      <c r="A2022" s="145"/>
      <c r="E2022" s="133"/>
    </row>
    <row r="2023" spans="1:5">
      <c r="A2023" s="145"/>
      <c r="E2023" s="133"/>
    </row>
    <row r="2024" spans="1:5">
      <c r="A2024" s="145"/>
      <c r="E2024" s="133"/>
    </row>
    <row r="2025" spans="1:5">
      <c r="A2025" s="145"/>
      <c r="E2025" s="133"/>
    </row>
    <row r="2026" spans="1:5">
      <c r="A2026" s="145"/>
      <c r="E2026" s="133"/>
    </row>
    <row r="2027" spans="1:5">
      <c r="A2027" s="145"/>
      <c r="E2027" s="133"/>
    </row>
    <row r="2028" spans="1:5">
      <c r="A2028" s="145"/>
      <c r="E2028" s="133"/>
    </row>
    <row r="2029" spans="1:5">
      <c r="A2029" s="145"/>
      <c r="E2029" s="133"/>
    </row>
    <row r="2030" spans="1:5">
      <c r="A2030" s="145"/>
      <c r="E2030" s="133"/>
    </row>
    <row r="2031" spans="1:5">
      <c r="A2031" s="145"/>
      <c r="E2031" s="133"/>
    </row>
    <row r="2032" spans="1:5">
      <c r="A2032" s="145"/>
      <c r="E2032" s="133"/>
    </row>
    <row r="2033" spans="1:5">
      <c r="A2033" s="145"/>
      <c r="E2033" s="133"/>
    </row>
    <row r="2034" spans="1:5">
      <c r="A2034" s="145"/>
      <c r="E2034" s="133"/>
    </row>
    <row r="2035" spans="1:5">
      <c r="A2035" s="145"/>
      <c r="E2035" s="133"/>
    </row>
    <row r="2036" spans="1:5">
      <c r="A2036" s="145"/>
      <c r="E2036" s="133"/>
    </row>
    <row r="2037" spans="1:5">
      <c r="A2037" s="145"/>
      <c r="E2037" s="133"/>
    </row>
    <row r="2038" spans="1:5">
      <c r="A2038" s="145"/>
      <c r="E2038" s="133"/>
    </row>
    <row r="2039" spans="1:5">
      <c r="A2039" s="145"/>
      <c r="E2039" s="133"/>
    </row>
    <row r="2040" spans="1:5">
      <c r="A2040" s="145"/>
      <c r="E2040" s="133"/>
    </row>
    <row r="2041" spans="1:5">
      <c r="A2041" s="145"/>
      <c r="E2041" s="133"/>
    </row>
    <row r="2042" spans="1:5">
      <c r="A2042" s="145"/>
      <c r="E2042" s="133"/>
    </row>
    <row r="2043" spans="1:5">
      <c r="A2043" s="145"/>
      <c r="E2043" s="133"/>
    </row>
    <row r="2044" spans="1:5">
      <c r="A2044" s="145"/>
      <c r="E2044" s="133"/>
    </row>
    <row r="2045" spans="1:5">
      <c r="A2045" s="145"/>
      <c r="E2045" s="133"/>
    </row>
    <row r="2046" spans="1:5">
      <c r="A2046" s="145"/>
      <c r="E2046" s="133"/>
    </row>
    <row r="2047" spans="1:5">
      <c r="A2047" s="145"/>
      <c r="E2047" s="133"/>
    </row>
    <row r="2048" spans="1:5">
      <c r="A2048" s="145"/>
      <c r="E2048" s="133"/>
    </row>
    <row r="2049" spans="1:5">
      <c r="A2049" s="145"/>
      <c r="E2049" s="133"/>
    </row>
    <row r="2050" spans="1:5">
      <c r="A2050" s="145"/>
      <c r="E2050" s="133"/>
    </row>
    <row r="2051" spans="1:5">
      <c r="A2051" s="145"/>
      <c r="E2051" s="133"/>
    </row>
    <row r="2052" spans="1:5">
      <c r="A2052" s="145"/>
      <c r="E2052" s="133"/>
    </row>
    <row r="2053" spans="1:5">
      <c r="A2053" s="145"/>
      <c r="E2053" s="133"/>
    </row>
    <row r="2054" spans="1:5">
      <c r="A2054" s="145"/>
      <c r="E2054" s="133"/>
    </row>
    <row r="2055" spans="1:5">
      <c r="A2055" s="145"/>
      <c r="E2055" s="133"/>
    </row>
    <row r="2056" spans="1:5">
      <c r="A2056" s="145"/>
      <c r="E2056" s="133"/>
    </row>
    <row r="2057" spans="1:5">
      <c r="A2057" s="145"/>
      <c r="E2057" s="133"/>
    </row>
    <row r="2058" spans="1:5">
      <c r="A2058" s="145"/>
      <c r="E2058" s="133"/>
    </row>
    <row r="2059" spans="1:5">
      <c r="A2059" s="145"/>
      <c r="E2059" s="133"/>
    </row>
    <row r="2060" spans="1:5">
      <c r="A2060" s="145"/>
      <c r="E2060" s="133"/>
    </row>
    <row r="2061" spans="1:5">
      <c r="A2061" s="145"/>
      <c r="E2061" s="133"/>
    </row>
    <row r="2062" spans="1:5">
      <c r="A2062" s="145"/>
      <c r="E2062" s="133"/>
    </row>
    <row r="2063" spans="1:5">
      <c r="A2063" s="145"/>
      <c r="E2063" s="133"/>
    </row>
    <row r="2064" spans="1:5">
      <c r="A2064" s="145"/>
      <c r="E2064" s="133"/>
    </row>
    <row r="2065" spans="1:5">
      <c r="A2065" s="145"/>
      <c r="E2065" s="133"/>
    </row>
    <row r="2066" spans="1:5">
      <c r="A2066" s="145"/>
      <c r="E2066" s="133"/>
    </row>
    <row r="2067" spans="1:5">
      <c r="A2067" s="145"/>
      <c r="E2067" s="133"/>
    </row>
    <row r="2068" spans="1:5">
      <c r="A2068" s="145"/>
      <c r="E2068" s="133"/>
    </row>
    <row r="2069" spans="1:5">
      <c r="A2069" s="145"/>
      <c r="E2069" s="133"/>
    </row>
    <row r="2070" spans="1:5">
      <c r="A2070" s="145"/>
      <c r="E2070" s="133"/>
    </row>
    <row r="2071" spans="1:5">
      <c r="A2071" s="145"/>
      <c r="E2071" s="133"/>
    </row>
    <row r="2072" spans="1:5">
      <c r="A2072" s="145"/>
      <c r="E2072" s="133"/>
    </row>
    <row r="2073" spans="1:5">
      <c r="A2073" s="145"/>
      <c r="E2073" s="133"/>
    </row>
    <row r="2074" spans="1:5">
      <c r="A2074" s="145"/>
      <c r="E2074" s="133"/>
    </row>
    <row r="2075" spans="1:5">
      <c r="A2075" s="145"/>
      <c r="E2075" s="133"/>
    </row>
    <row r="2076" spans="1:5">
      <c r="A2076" s="145"/>
      <c r="E2076" s="133"/>
    </row>
    <row r="2077" spans="1:5">
      <c r="A2077" s="145"/>
      <c r="E2077" s="133"/>
    </row>
    <row r="2078" spans="1:5">
      <c r="A2078" s="145"/>
      <c r="E2078" s="133"/>
    </row>
    <row r="2079" spans="1:5">
      <c r="A2079" s="145"/>
      <c r="E2079" s="133"/>
    </row>
    <row r="2080" spans="1:5">
      <c r="A2080" s="145"/>
      <c r="E2080" s="133"/>
    </row>
    <row r="2081" spans="1:5">
      <c r="A2081" s="145"/>
      <c r="E2081" s="133"/>
    </row>
    <row r="2082" spans="1:5">
      <c r="A2082" s="145"/>
      <c r="E2082" s="133"/>
    </row>
    <row r="2083" spans="1:5">
      <c r="A2083" s="145"/>
      <c r="E2083" s="133"/>
    </row>
    <row r="2084" spans="1:5">
      <c r="A2084" s="145"/>
      <c r="E2084" s="133"/>
    </row>
    <row r="2085" spans="1:5">
      <c r="A2085" s="145"/>
      <c r="E2085" s="133"/>
    </row>
    <row r="2086" spans="1:5">
      <c r="A2086" s="145"/>
      <c r="E2086" s="133"/>
    </row>
    <row r="2087" spans="1:5">
      <c r="A2087" s="145"/>
      <c r="E2087" s="133"/>
    </row>
    <row r="2088" spans="1:5">
      <c r="A2088" s="145"/>
      <c r="E2088" s="133"/>
    </row>
    <row r="2089" spans="1:5">
      <c r="A2089" s="145"/>
      <c r="E2089" s="133"/>
    </row>
    <row r="2090" spans="1:5">
      <c r="A2090" s="145"/>
      <c r="E2090" s="133"/>
    </row>
    <row r="2091" spans="1:5">
      <c r="A2091" s="145"/>
      <c r="E2091" s="133"/>
    </row>
    <row r="2092" spans="1:5">
      <c r="A2092" s="145"/>
      <c r="E2092" s="133"/>
    </row>
    <row r="2093" spans="1:5">
      <c r="A2093" s="145"/>
      <c r="E2093" s="133"/>
    </row>
    <row r="2094" spans="1:5">
      <c r="A2094" s="145"/>
      <c r="E2094" s="133"/>
    </row>
    <row r="2095" spans="1:5">
      <c r="A2095" s="145"/>
      <c r="E2095" s="133"/>
    </row>
    <row r="2096" spans="1:5">
      <c r="A2096" s="145"/>
      <c r="E2096" s="133"/>
    </row>
    <row r="2097" spans="1:5">
      <c r="A2097" s="145"/>
      <c r="E2097" s="133"/>
    </row>
    <row r="2098" spans="1:5">
      <c r="A2098" s="145"/>
      <c r="E2098" s="133"/>
    </row>
    <row r="2099" spans="1:5">
      <c r="A2099" s="145"/>
      <c r="E2099" s="133"/>
    </row>
    <row r="2100" spans="1:5">
      <c r="A2100" s="145"/>
      <c r="E2100" s="133"/>
    </row>
    <row r="2101" spans="1:5">
      <c r="A2101" s="145"/>
      <c r="E2101" s="133"/>
    </row>
    <row r="2102" spans="1:5">
      <c r="A2102" s="145"/>
      <c r="E2102" s="133"/>
    </row>
    <row r="2103" spans="1:5">
      <c r="A2103" s="145"/>
      <c r="E2103" s="133"/>
    </row>
    <row r="2104" spans="1:5">
      <c r="A2104" s="145"/>
      <c r="E2104" s="133"/>
    </row>
    <row r="2105" spans="1:5">
      <c r="A2105" s="145"/>
      <c r="E2105" s="133"/>
    </row>
    <row r="2106" spans="1:5">
      <c r="A2106" s="145"/>
      <c r="E2106" s="133"/>
    </row>
    <row r="2107" spans="1:5">
      <c r="A2107" s="145"/>
      <c r="E2107" s="133"/>
    </row>
    <row r="2108" spans="1:5">
      <c r="A2108" s="145"/>
      <c r="E2108" s="133"/>
    </row>
    <row r="2109" spans="1:5">
      <c r="A2109" s="145"/>
      <c r="E2109" s="133"/>
    </row>
    <row r="2110" spans="1:5">
      <c r="A2110" s="145"/>
      <c r="E2110" s="133"/>
    </row>
    <row r="2111" spans="1:5">
      <c r="A2111" s="145"/>
      <c r="E2111" s="133"/>
    </row>
    <row r="2112" spans="1:5">
      <c r="A2112" s="145"/>
      <c r="E2112" s="133"/>
    </row>
    <row r="2113" spans="1:5">
      <c r="A2113" s="145"/>
      <c r="E2113" s="133"/>
    </row>
    <row r="2114" spans="1:5">
      <c r="A2114" s="145"/>
      <c r="E2114" s="133"/>
    </row>
    <row r="2115" spans="1:5">
      <c r="A2115" s="145"/>
      <c r="E2115" s="133"/>
    </row>
    <row r="2116" spans="1:5">
      <c r="A2116" s="145"/>
      <c r="E2116" s="133"/>
    </row>
    <row r="2117" spans="1:5">
      <c r="A2117" s="145"/>
      <c r="E2117" s="133"/>
    </row>
    <row r="2118" spans="1:5">
      <c r="A2118" s="145"/>
      <c r="E2118" s="133"/>
    </row>
    <row r="2119" spans="1:5">
      <c r="A2119" s="145"/>
      <c r="E2119" s="133"/>
    </row>
    <row r="2120" spans="1:5">
      <c r="A2120" s="145"/>
      <c r="E2120" s="133"/>
    </row>
    <row r="2121" spans="1:5">
      <c r="A2121" s="145"/>
      <c r="E2121" s="133"/>
    </row>
    <row r="2122" spans="1:5">
      <c r="A2122" s="145"/>
      <c r="E2122" s="133"/>
    </row>
    <row r="2123" spans="1:5">
      <c r="A2123" s="145"/>
      <c r="E2123" s="133"/>
    </row>
    <row r="2124" spans="1:5">
      <c r="A2124" s="145"/>
      <c r="E2124" s="133"/>
    </row>
    <row r="2125" spans="1:5">
      <c r="A2125" s="145"/>
      <c r="E2125" s="133"/>
    </row>
    <row r="2126" spans="1:5">
      <c r="A2126" s="145"/>
      <c r="E2126" s="133"/>
    </row>
    <row r="2127" spans="1:5">
      <c r="A2127" s="145"/>
      <c r="E2127" s="133"/>
    </row>
    <row r="2128" spans="1:5">
      <c r="A2128" s="145"/>
      <c r="E2128" s="133"/>
    </row>
    <row r="2129" spans="1:5">
      <c r="A2129" s="145"/>
      <c r="E2129" s="133"/>
    </row>
    <row r="2130" spans="1:5">
      <c r="A2130" s="145"/>
      <c r="E2130" s="133"/>
    </row>
    <row r="2131" spans="1:5">
      <c r="A2131" s="145"/>
      <c r="E2131" s="133"/>
    </row>
    <row r="2132" spans="1:5">
      <c r="A2132" s="145"/>
      <c r="E2132" s="133"/>
    </row>
    <row r="2133" spans="1:5">
      <c r="A2133" s="145"/>
      <c r="E2133" s="133"/>
    </row>
    <row r="2134" spans="1:5">
      <c r="A2134" s="145"/>
      <c r="E2134" s="133"/>
    </row>
    <row r="2135" spans="1:5">
      <c r="A2135" s="145"/>
      <c r="E2135" s="133"/>
    </row>
    <row r="2136" spans="1:5">
      <c r="A2136" s="145"/>
      <c r="E2136" s="133"/>
    </row>
    <row r="2137" spans="1:5">
      <c r="A2137" s="145"/>
      <c r="E2137" s="133"/>
    </row>
    <row r="2138" spans="1:5">
      <c r="A2138" s="145"/>
      <c r="E2138" s="133"/>
    </row>
    <row r="2139" spans="1:5">
      <c r="A2139" s="145"/>
      <c r="E2139" s="133"/>
    </row>
    <row r="2140" spans="1:5">
      <c r="A2140" s="145"/>
      <c r="E2140" s="133"/>
    </row>
    <row r="2141" spans="1:5">
      <c r="A2141" s="145"/>
      <c r="E2141" s="133"/>
    </row>
    <row r="2142" spans="1:5">
      <c r="A2142" s="145"/>
      <c r="E2142" s="133"/>
    </row>
    <row r="2143" spans="1:5">
      <c r="A2143" s="145"/>
      <c r="E2143" s="133"/>
    </row>
    <row r="2144" spans="1:5">
      <c r="A2144" s="145"/>
      <c r="E2144" s="133"/>
    </row>
    <row r="2145" spans="1:5">
      <c r="A2145" s="145"/>
      <c r="E2145" s="133"/>
    </row>
    <row r="2146" spans="1:5">
      <c r="A2146" s="145"/>
      <c r="E2146" s="133"/>
    </row>
    <row r="2147" spans="1:5">
      <c r="A2147" s="145"/>
      <c r="E2147" s="133"/>
    </row>
    <row r="2148" spans="1:5">
      <c r="A2148" s="145"/>
      <c r="E2148" s="133"/>
    </row>
    <row r="2149" spans="1:5">
      <c r="A2149" s="145"/>
      <c r="E2149" s="133"/>
    </row>
    <row r="2150" spans="1:5">
      <c r="A2150" s="145"/>
      <c r="E2150" s="133"/>
    </row>
    <row r="2151" spans="1:5">
      <c r="A2151" s="145"/>
      <c r="E2151" s="133"/>
    </row>
    <row r="2152" spans="1:5">
      <c r="A2152" s="145"/>
      <c r="E2152" s="133"/>
    </row>
    <row r="2153" spans="1:5">
      <c r="A2153" s="145"/>
      <c r="E2153" s="133"/>
    </row>
    <row r="2154" spans="1:5">
      <c r="A2154" s="145"/>
      <c r="E2154" s="133"/>
    </row>
    <row r="2155" spans="1:5">
      <c r="A2155" s="145"/>
      <c r="E2155" s="133"/>
    </row>
    <row r="2156" spans="1:5">
      <c r="A2156" s="145"/>
      <c r="E2156" s="133"/>
    </row>
    <row r="2157" spans="1:5">
      <c r="A2157" s="145"/>
      <c r="E2157" s="133"/>
    </row>
    <row r="2158" spans="1:5">
      <c r="A2158" s="145"/>
      <c r="E2158" s="133"/>
    </row>
    <row r="2159" spans="1:5">
      <c r="A2159" s="145"/>
      <c r="E2159" s="133"/>
    </row>
    <row r="2160" spans="1:5">
      <c r="A2160" s="145"/>
      <c r="E2160" s="133"/>
    </row>
    <row r="2161" spans="1:5">
      <c r="A2161" s="145"/>
      <c r="E2161" s="133"/>
    </row>
    <row r="2162" spans="1:5">
      <c r="A2162" s="145"/>
      <c r="E2162" s="133"/>
    </row>
    <row r="2163" spans="1:5">
      <c r="A2163" s="145"/>
      <c r="E2163" s="133"/>
    </row>
    <row r="2164" spans="1:5">
      <c r="A2164" s="145"/>
      <c r="E2164" s="133"/>
    </row>
    <row r="2165" spans="1:5">
      <c r="A2165" s="145"/>
      <c r="E2165" s="133"/>
    </row>
    <row r="2166" spans="1:5">
      <c r="A2166" s="145"/>
      <c r="E2166" s="133"/>
    </row>
    <row r="2167" spans="1:5">
      <c r="A2167" s="145"/>
      <c r="E2167" s="133"/>
    </row>
    <row r="2168" spans="1:5">
      <c r="A2168" s="145"/>
      <c r="E2168" s="133"/>
    </row>
    <row r="2169" spans="1:5">
      <c r="A2169" s="145"/>
      <c r="E2169" s="133"/>
    </row>
    <row r="2170" spans="1:5">
      <c r="A2170" s="145"/>
      <c r="E2170" s="133"/>
    </row>
    <row r="2171" spans="1:5">
      <c r="A2171" s="145"/>
      <c r="E2171" s="133"/>
    </row>
    <row r="2172" spans="1:5">
      <c r="A2172" s="145"/>
      <c r="E2172" s="133"/>
    </row>
    <row r="2173" spans="1:5">
      <c r="A2173" s="145"/>
      <c r="E2173" s="133"/>
    </row>
    <row r="2174" spans="1:5">
      <c r="A2174" s="145"/>
      <c r="E2174" s="133"/>
    </row>
    <row r="2175" spans="1:5">
      <c r="A2175" s="145"/>
      <c r="E2175" s="133"/>
    </row>
    <row r="2176" spans="1:5">
      <c r="A2176" s="145"/>
      <c r="E2176" s="133"/>
    </row>
    <row r="2177" spans="1:5">
      <c r="A2177" s="145"/>
      <c r="E2177" s="133"/>
    </row>
    <row r="2178" spans="1:5">
      <c r="A2178" s="145"/>
      <c r="E2178" s="133"/>
    </row>
    <row r="2179" spans="1:5">
      <c r="A2179" s="145"/>
      <c r="E2179" s="133"/>
    </row>
    <row r="2180" spans="1:5">
      <c r="A2180" s="145"/>
      <c r="E2180" s="133"/>
    </row>
    <row r="2181" spans="1:5">
      <c r="A2181" s="145"/>
      <c r="E2181" s="133"/>
    </row>
    <row r="2182" spans="1:5">
      <c r="A2182" s="145"/>
      <c r="E2182" s="133"/>
    </row>
    <row r="2183" spans="1:5">
      <c r="A2183" s="145"/>
      <c r="E2183" s="133"/>
    </row>
    <row r="2184" spans="1:5">
      <c r="A2184" s="145"/>
      <c r="E2184" s="133"/>
    </row>
    <row r="2185" spans="1:5">
      <c r="A2185" s="145"/>
      <c r="E2185" s="133"/>
    </row>
    <row r="2186" spans="1:5">
      <c r="A2186" s="145"/>
      <c r="E2186" s="133"/>
    </row>
    <row r="2187" spans="1:5">
      <c r="A2187" s="145"/>
      <c r="E2187" s="133"/>
    </row>
    <row r="2188" spans="1:5">
      <c r="A2188" s="145"/>
      <c r="E2188" s="133"/>
    </row>
    <row r="2189" spans="1:5">
      <c r="A2189" s="145"/>
      <c r="E2189" s="133"/>
    </row>
    <row r="2190" spans="1:5">
      <c r="A2190" s="145"/>
      <c r="E2190" s="133"/>
    </row>
    <row r="2191" spans="1:5">
      <c r="A2191" s="145"/>
      <c r="E2191" s="133"/>
    </row>
    <row r="2192" spans="1:5">
      <c r="A2192" s="145"/>
      <c r="E2192" s="133"/>
    </row>
    <row r="2193" spans="1:5">
      <c r="A2193" s="145"/>
      <c r="E2193" s="133"/>
    </row>
    <row r="2194" spans="1:5">
      <c r="A2194" s="145"/>
      <c r="E2194" s="133"/>
    </row>
    <row r="2195" spans="1:5">
      <c r="A2195" s="145"/>
      <c r="E2195" s="133"/>
    </row>
    <row r="2196" spans="1:5">
      <c r="A2196" s="145"/>
      <c r="E2196" s="133"/>
    </row>
    <row r="2197" spans="1:5">
      <c r="A2197" s="145"/>
      <c r="E2197" s="133"/>
    </row>
    <row r="2198" spans="1:5">
      <c r="A2198" s="145"/>
      <c r="E2198" s="133"/>
    </row>
    <row r="2199" spans="1:5">
      <c r="A2199" s="145"/>
      <c r="E2199" s="133"/>
    </row>
    <row r="2200" spans="1:5">
      <c r="A2200" s="145"/>
      <c r="E2200" s="133"/>
    </row>
    <row r="2201" spans="1:5">
      <c r="A2201" s="145"/>
      <c r="E2201" s="133"/>
    </row>
    <row r="2202" spans="1:5">
      <c r="A2202" s="145"/>
      <c r="E2202" s="133"/>
    </row>
    <row r="2203" spans="1:5">
      <c r="A2203" s="145"/>
      <c r="E2203" s="133"/>
    </row>
    <row r="2204" spans="1:5">
      <c r="A2204" s="145"/>
      <c r="E2204" s="133"/>
    </row>
    <row r="2205" spans="1:5">
      <c r="A2205" s="145"/>
      <c r="E2205" s="133"/>
    </row>
    <row r="2206" spans="1:5">
      <c r="A2206" s="145"/>
      <c r="E2206" s="133"/>
    </row>
    <row r="2207" spans="1:5">
      <c r="A2207" s="145"/>
      <c r="E2207" s="133"/>
    </row>
    <row r="2208" spans="1:5">
      <c r="A2208" s="145"/>
      <c r="E2208" s="133"/>
    </row>
    <row r="2209" spans="1:5">
      <c r="A2209" s="145"/>
      <c r="E2209" s="133"/>
    </row>
    <row r="2210" spans="1:5">
      <c r="A2210" s="145"/>
      <c r="E2210" s="133"/>
    </row>
    <row r="2211" spans="1:5">
      <c r="A2211" s="145"/>
      <c r="E2211" s="133"/>
    </row>
    <row r="2212" spans="1:5">
      <c r="A2212" s="145"/>
      <c r="E2212" s="133"/>
    </row>
    <row r="2213" spans="1:5">
      <c r="A2213" s="145"/>
      <c r="E2213" s="133"/>
    </row>
    <row r="2214" spans="1:5">
      <c r="A2214" s="145"/>
      <c r="E2214" s="133"/>
    </row>
    <row r="2215" spans="1:5">
      <c r="A2215" s="145"/>
      <c r="E2215" s="133"/>
    </row>
    <row r="2216" spans="1:5">
      <c r="A2216" s="145"/>
      <c r="E2216" s="133"/>
    </row>
    <row r="2217" spans="1:5">
      <c r="A2217" s="145"/>
      <c r="E2217" s="133"/>
    </row>
    <row r="2218" spans="1:5">
      <c r="A2218" s="145"/>
      <c r="E2218" s="133"/>
    </row>
    <row r="2219" spans="1:5">
      <c r="A2219" s="145"/>
      <c r="E2219" s="133"/>
    </row>
    <row r="2220" spans="1:5">
      <c r="A2220" s="145"/>
      <c r="E2220" s="133"/>
    </row>
    <row r="2221" spans="1:5">
      <c r="A2221" s="145"/>
      <c r="E2221" s="133"/>
    </row>
    <row r="2222" spans="1:5">
      <c r="A2222" s="145"/>
      <c r="E2222" s="133"/>
    </row>
    <row r="2223" spans="1:5">
      <c r="A2223" s="145"/>
      <c r="E2223" s="133"/>
    </row>
    <row r="2224" spans="1:5">
      <c r="A2224" s="145"/>
      <c r="E2224" s="133"/>
    </row>
    <row r="2225" spans="1:5">
      <c r="A2225" s="145"/>
      <c r="E2225" s="133"/>
    </row>
    <row r="2226" spans="1:5">
      <c r="A2226" s="145"/>
      <c r="E2226" s="133"/>
    </row>
    <row r="2227" spans="1:5">
      <c r="A2227" s="145"/>
      <c r="E2227" s="133"/>
    </row>
    <row r="2228" spans="1:5">
      <c r="A2228" s="145"/>
      <c r="E2228" s="133"/>
    </row>
    <row r="2229" spans="1:5">
      <c r="A2229" s="145"/>
      <c r="E2229" s="133"/>
    </row>
    <row r="2230" spans="1:5">
      <c r="A2230" s="145"/>
      <c r="E2230" s="133"/>
    </row>
    <row r="2231" spans="1:5">
      <c r="A2231" s="145"/>
      <c r="E2231" s="133"/>
    </row>
    <row r="2232" spans="1:5">
      <c r="A2232" s="145"/>
      <c r="E2232" s="133"/>
    </row>
    <row r="2233" spans="1:5">
      <c r="A2233" s="145"/>
      <c r="E2233" s="133"/>
    </row>
    <row r="2234" spans="1:5">
      <c r="A2234" s="145"/>
      <c r="E2234" s="133"/>
    </row>
    <row r="2235" spans="1:5">
      <c r="A2235" s="145"/>
      <c r="E2235" s="133"/>
    </row>
    <row r="2236" spans="1:5">
      <c r="A2236" s="145"/>
      <c r="E2236" s="133"/>
    </row>
    <row r="2237" spans="1:5">
      <c r="A2237" s="145"/>
      <c r="E2237" s="133"/>
    </row>
    <row r="2238" spans="1:5">
      <c r="A2238" s="145"/>
      <c r="E2238" s="133"/>
    </row>
    <row r="2239" spans="1:5">
      <c r="A2239" s="145"/>
      <c r="E2239" s="133"/>
    </row>
    <row r="2240" spans="1:5">
      <c r="A2240" s="145"/>
      <c r="E2240" s="133"/>
    </row>
    <row r="2241" spans="1:5">
      <c r="A2241" s="145"/>
      <c r="E2241" s="133"/>
    </row>
    <row r="2242" spans="1:5">
      <c r="A2242" s="145"/>
      <c r="E2242" s="133"/>
    </row>
    <row r="2243" spans="1:5">
      <c r="A2243" s="145"/>
      <c r="E2243" s="133"/>
    </row>
    <row r="2244" spans="1:5">
      <c r="A2244" s="145"/>
      <c r="E2244" s="133"/>
    </row>
    <row r="2245" spans="1:5">
      <c r="A2245" s="145"/>
      <c r="E2245" s="133"/>
    </row>
    <row r="2246" spans="1:5">
      <c r="A2246" s="145"/>
      <c r="E2246" s="133"/>
    </row>
    <row r="2247" spans="1:5">
      <c r="A2247" s="145"/>
      <c r="E2247" s="133"/>
    </row>
    <row r="2248" spans="1:5">
      <c r="A2248" s="145"/>
      <c r="E2248" s="133"/>
    </row>
    <row r="2249" spans="1:5">
      <c r="A2249" s="145"/>
      <c r="E2249" s="133"/>
    </row>
    <row r="2250" spans="1:5">
      <c r="A2250" s="145"/>
      <c r="E2250" s="133"/>
    </row>
    <row r="2251" spans="1:5">
      <c r="A2251" s="145"/>
      <c r="E2251" s="133"/>
    </row>
    <row r="2252" spans="1:5">
      <c r="A2252" s="145"/>
      <c r="E2252" s="133"/>
    </row>
    <row r="2253" spans="1:5">
      <c r="A2253" s="145"/>
      <c r="E2253" s="133"/>
    </row>
    <row r="2254" spans="1:5">
      <c r="A2254" s="145"/>
      <c r="E2254" s="133"/>
    </row>
    <row r="2255" spans="1:5">
      <c r="A2255" s="145"/>
      <c r="E2255" s="133"/>
    </row>
    <row r="2256" spans="1:5">
      <c r="A2256" s="145"/>
      <c r="E2256" s="133"/>
    </row>
    <row r="2257" spans="1:5">
      <c r="A2257" s="145"/>
      <c r="E2257" s="133"/>
    </row>
    <row r="2258" spans="1:5">
      <c r="A2258" s="145"/>
      <c r="E2258" s="133"/>
    </row>
    <row r="2259" spans="1:5">
      <c r="A2259" s="145"/>
      <c r="E2259" s="133"/>
    </row>
    <row r="2260" spans="1:5">
      <c r="A2260" s="145"/>
      <c r="E2260" s="133"/>
    </row>
    <row r="2261" spans="1:5">
      <c r="A2261" s="145"/>
      <c r="E2261" s="133"/>
    </row>
    <row r="2262" spans="1:5">
      <c r="A2262" s="145"/>
      <c r="E2262" s="133"/>
    </row>
    <row r="2263" spans="1:5">
      <c r="A2263" s="145"/>
      <c r="E2263" s="133"/>
    </row>
    <row r="2264" spans="1:5">
      <c r="A2264" s="145"/>
      <c r="E2264" s="133"/>
    </row>
    <row r="2265" spans="1:5">
      <c r="A2265" s="145"/>
      <c r="E2265" s="133"/>
    </row>
    <row r="2266" spans="1:5">
      <c r="A2266" s="145"/>
      <c r="E2266" s="133"/>
    </row>
    <row r="2267" spans="1:5">
      <c r="A2267" s="145"/>
      <c r="E2267" s="133"/>
    </row>
    <row r="2268" spans="1:5">
      <c r="A2268" s="145"/>
      <c r="E2268" s="133"/>
    </row>
    <row r="2269" spans="1:5">
      <c r="A2269" s="145"/>
      <c r="E2269" s="133"/>
    </row>
    <row r="2270" spans="1:5">
      <c r="A2270" s="145"/>
      <c r="E2270" s="133"/>
    </row>
    <row r="2271" spans="1:5">
      <c r="A2271" s="145"/>
      <c r="E2271" s="133"/>
    </row>
    <row r="2272" spans="1:5">
      <c r="A2272" s="145"/>
      <c r="E2272" s="133"/>
    </row>
    <row r="2273" spans="1:5">
      <c r="A2273" s="145"/>
      <c r="E2273" s="133"/>
    </row>
    <row r="2274" spans="1:5">
      <c r="A2274" s="145"/>
      <c r="E2274" s="133"/>
    </row>
    <row r="2275" spans="1:5">
      <c r="A2275" s="145"/>
      <c r="E2275" s="133"/>
    </row>
    <row r="2276" spans="1:5">
      <c r="A2276" s="145"/>
      <c r="E2276" s="133"/>
    </row>
    <row r="2277" spans="1:5">
      <c r="A2277" s="145"/>
      <c r="E2277" s="133"/>
    </row>
    <row r="2278" spans="1:5">
      <c r="A2278" s="145"/>
      <c r="E2278" s="133"/>
    </row>
    <row r="2279" spans="1:5">
      <c r="A2279" s="145"/>
      <c r="E2279" s="133"/>
    </row>
    <row r="2280" spans="1:5">
      <c r="A2280" s="145"/>
      <c r="E2280" s="133"/>
    </row>
    <row r="2281" spans="1:5">
      <c r="A2281" s="145"/>
      <c r="E2281" s="133"/>
    </row>
    <row r="2282" spans="1:5">
      <c r="A2282" s="145"/>
      <c r="E2282" s="133"/>
    </row>
    <row r="2283" spans="1:5">
      <c r="A2283" s="145"/>
      <c r="E2283" s="133"/>
    </row>
    <row r="2284" spans="1:5">
      <c r="A2284" s="145"/>
      <c r="E2284" s="133"/>
    </row>
    <row r="2285" spans="1:5">
      <c r="A2285" s="145"/>
      <c r="E2285" s="133"/>
    </row>
    <row r="2286" spans="1:5">
      <c r="A2286" s="145"/>
      <c r="E2286" s="133"/>
    </row>
    <row r="2287" spans="1:5">
      <c r="A2287" s="145"/>
      <c r="E2287" s="133"/>
    </row>
    <row r="2288" spans="1:5">
      <c r="A2288" s="145"/>
      <c r="E2288" s="133"/>
    </row>
    <row r="2289" spans="1:5">
      <c r="A2289" s="145"/>
      <c r="E2289" s="133"/>
    </row>
    <row r="2290" spans="1:5">
      <c r="A2290" s="145"/>
      <c r="E2290" s="133"/>
    </row>
    <row r="2291" spans="1:5">
      <c r="A2291" s="145"/>
      <c r="E2291" s="133"/>
    </row>
    <row r="2292" spans="1:5">
      <c r="A2292" s="145"/>
      <c r="E2292" s="133"/>
    </row>
    <row r="2293" spans="1:5">
      <c r="A2293" s="145"/>
      <c r="E2293" s="133"/>
    </row>
    <row r="2294" spans="1:5">
      <c r="A2294" s="145"/>
      <c r="E2294" s="133"/>
    </row>
    <row r="2295" spans="1:5">
      <c r="A2295" s="145"/>
      <c r="E2295" s="133"/>
    </row>
    <row r="2296" spans="1:5">
      <c r="A2296" s="145"/>
      <c r="E2296" s="133"/>
    </row>
    <row r="2297" spans="1:5">
      <c r="A2297" s="145"/>
      <c r="E2297" s="133"/>
    </row>
    <row r="2298" spans="1:5">
      <c r="A2298" s="145"/>
      <c r="E2298" s="133"/>
    </row>
    <row r="2299" spans="1:5">
      <c r="A2299" s="145"/>
      <c r="E2299" s="133"/>
    </row>
    <row r="2300" spans="1:5">
      <c r="A2300" s="145"/>
      <c r="E2300" s="133"/>
    </row>
    <row r="2301" spans="1:5">
      <c r="A2301" s="145"/>
      <c r="E2301" s="133"/>
    </row>
    <row r="2302" spans="1:5">
      <c r="A2302" s="145"/>
      <c r="E2302" s="133"/>
    </row>
    <row r="2303" spans="1:5">
      <c r="A2303" s="145"/>
      <c r="E2303" s="133"/>
    </row>
    <row r="2304" spans="1:5">
      <c r="A2304" s="145"/>
      <c r="E2304" s="133"/>
    </row>
    <row r="2305" spans="1:5">
      <c r="A2305" s="145"/>
      <c r="E2305" s="133"/>
    </row>
    <row r="2306" spans="1:5">
      <c r="A2306" s="145"/>
      <c r="E2306" s="133"/>
    </row>
    <row r="2307" spans="1:5">
      <c r="A2307" s="145"/>
      <c r="E2307" s="133"/>
    </row>
    <row r="2308" spans="1:5">
      <c r="A2308" s="145"/>
      <c r="E2308" s="133"/>
    </row>
    <row r="2309" spans="1:5">
      <c r="A2309" s="145"/>
      <c r="E2309" s="133"/>
    </row>
    <row r="2310" spans="1:5">
      <c r="A2310" s="145"/>
      <c r="E2310" s="133"/>
    </row>
    <row r="2311" spans="1:5">
      <c r="A2311" s="145"/>
      <c r="E2311" s="133"/>
    </row>
    <row r="2312" spans="1:5">
      <c r="A2312" s="145"/>
      <c r="E2312" s="133"/>
    </row>
    <row r="2313" spans="1:5">
      <c r="A2313" s="145"/>
      <c r="E2313" s="133"/>
    </row>
    <row r="2314" spans="1:5">
      <c r="A2314" s="145"/>
      <c r="E2314" s="133"/>
    </row>
    <row r="2315" spans="1:5">
      <c r="A2315" s="145"/>
      <c r="E2315" s="133"/>
    </row>
    <row r="2316" spans="1:5">
      <c r="A2316" s="145"/>
      <c r="E2316" s="133"/>
    </row>
    <row r="2317" spans="1:5">
      <c r="A2317" s="145"/>
      <c r="E2317" s="133"/>
    </row>
    <row r="2318" spans="1:5">
      <c r="A2318" s="145"/>
      <c r="E2318" s="133"/>
    </row>
    <row r="2319" spans="1:5">
      <c r="A2319" s="145"/>
      <c r="E2319" s="133"/>
    </row>
    <row r="2320" spans="1:5">
      <c r="A2320" s="145"/>
      <c r="E2320" s="133"/>
    </row>
    <row r="2321" spans="1:5">
      <c r="A2321" s="145"/>
      <c r="E2321" s="133"/>
    </row>
    <row r="2322" spans="1:5">
      <c r="A2322" s="145"/>
      <c r="E2322" s="133"/>
    </row>
    <row r="2323" spans="1:5">
      <c r="A2323" s="145"/>
      <c r="E2323" s="133"/>
    </row>
    <row r="2324" spans="1:5">
      <c r="A2324" s="145"/>
      <c r="E2324" s="133"/>
    </row>
    <row r="2325" spans="1:5">
      <c r="A2325" s="145"/>
      <c r="E2325" s="133"/>
    </row>
    <row r="2326" spans="1:5">
      <c r="A2326" s="145"/>
      <c r="E2326" s="133"/>
    </row>
    <row r="2327" spans="1:5">
      <c r="A2327" s="145"/>
      <c r="E2327" s="133"/>
    </row>
    <row r="2328" spans="1:5">
      <c r="A2328" s="145"/>
      <c r="E2328" s="133"/>
    </row>
    <row r="2329" spans="1:5">
      <c r="A2329" s="145"/>
      <c r="E2329" s="133"/>
    </row>
    <row r="2330" spans="1:5">
      <c r="A2330" s="145"/>
      <c r="E2330" s="133"/>
    </row>
    <row r="2331" spans="1:5">
      <c r="A2331" s="145"/>
      <c r="E2331" s="133"/>
    </row>
    <row r="2332" spans="1:5">
      <c r="A2332" s="145"/>
      <c r="E2332" s="133"/>
    </row>
    <row r="2333" spans="1:5">
      <c r="A2333" s="145"/>
      <c r="E2333" s="133"/>
    </row>
    <row r="2334" spans="1:5">
      <c r="A2334" s="145"/>
      <c r="E2334" s="133"/>
    </row>
    <row r="2335" spans="1:5">
      <c r="A2335" s="145"/>
      <c r="E2335" s="133"/>
    </row>
    <row r="2336" spans="1:5">
      <c r="A2336" s="145"/>
      <c r="E2336" s="133"/>
    </row>
    <row r="2337" spans="1:5">
      <c r="A2337" s="145"/>
      <c r="E2337" s="133"/>
    </row>
    <row r="2338" spans="1:5">
      <c r="A2338" s="145"/>
      <c r="E2338" s="133"/>
    </row>
    <row r="2339" spans="1:5">
      <c r="A2339" s="145"/>
      <c r="E2339" s="133"/>
    </row>
    <row r="2340" spans="1:5">
      <c r="A2340" s="145"/>
      <c r="E2340" s="133"/>
    </row>
    <row r="2341" spans="1:5">
      <c r="A2341" s="145"/>
      <c r="E2341" s="133"/>
    </row>
    <row r="2342" spans="1:5">
      <c r="A2342" s="145"/>
      <c r="E2342" s="133"/>
    </row>
    <row r="2343" spans="1:5">
      <c r="A2343" s="145"/>
      <c r="E2343" s="133"/>
    </row>
    <row r="2344" spans="1:5">
      <c r="A2344" s="145"/>
      <c r="E2344" s="133"/>
    </row>
    <row r="2345" spans="1:5">
      <c r="A2345" s="145"/>
      <c r="E2345" s="133"/>
    </row>
    <row r="2346" spans="1:5">
      <c r="A2346" s="145"/>
      <c r="E2346" s="133"/>
    </row>
    <row r="2347" spans="1:5">
      <c r="A2347" s="145"/>
      <c r="E2347" s="133"/>
    </row>
    <row r="2348" spans="1:5">
      <c r="A2348" s="145"/>
      <c r="E2348" s="133"/>
    </row>
    <row r="2349" spans="1:5">
      <c r="A2349" s="145"/>
      <c r="E2349" s="133"/>
    </row>
    <row r="2350" spans="1:5">
      <c r="A2350" s="145"/>
      <c r="E2350" s="133"/>
    </row>
    <row r="2351" spans="1:5">
      <c r="A2351" s="145"/>
      <c r="E2351" s="133"/>
    </row>
    <row r="2352" spans="1:5">
      <c r="A2352" s="145"/>
      <c r="E2352" s="133"/>
    </row>
    <row r="2353" spans="1:5">
      <c r="A2353" s="145"/>
      <c r="E2353" s="133"/>
    </row>
    <row r="2354" spans="1:5">
      <c r="A2354" s="145"/>
      <c r="E2354" s="133"/>
    </row>
    <row r="2355" spans="1:5">
      <c r="A2355" s="145"/>
      <c r="E2355" s="133"/>
    </row>
    <row r="2356" spans="1:5">
      <c r="A2356" s="145"/>
      <c r="E2356" s="133"/>
    </row>
    <row r="2357" spans="1:5">
      <c r="A2357" s="145"/>
      <c r="E2357" s="133"/>
    </row>
    <row r="2358" spans="1:5">
      <c r="A2358" s="145"/>
      <c r="E2358" s="133"/>
    </row>
    <row r="2359" spans="1:5">
      <c r="A2359" s="145"/>
      <c r="E2359" s="133"/>
    </row>
    <row r="2360" spans="1:5">
      <c r="A2360" s="145"/>
      <c r="E2360" s="133"/>
    </row>
    <row r="2361" spans="1:5">
      <c r="A2361" s="145"/>
      <c r="E2361" s="133"/>
    </row>
    <row r="2362" spans="1:5">
      <c r="A2362" s="145"/>
      <c r="E2362" s="133"/>
    </row>
    <row r="2363" spans="1:5">
      <c r="A2363" s="145"/>
      <c r="E2363" s="133"/>
    </row>
    <row r="2364" spans="1:5">
      <c r="A2364" s="145"/>
      <c r="E2364" s="133"/>
    </row>
    <row r="2365" spans="1:5">
      <c r="A2365" s="145"/>
      <c r="E2365" s="133"/>
    </row>
    <row r="2366" spans="1:5">
      <c r="A2366" s="145"/>
      <c r="E2366" s="133"/>
    </row>
    <row r="2367" spans="1:5">
      <c r="A2367" s="145"/>
      <c r="E2367" s="133"/>
    </row>
    <row r="2368" spans="1:5">
      <c r="A2368" s="145"/>
      <c r="E2368" s="133"/>
    </row>
    <row r="2369" spans="1:5">
      <c r="A2369" s="145"/>
      <c r="E2369" s="133"/>
    </row>
    <row r="2370" spans="1:5">
      <c r="A2370" s="145"/>
      <c r="E2370" s="133"/>
    </row>
    <row r="2371" spans="1:5">
      <c r="A2371" s="145"/>
      <c r="E2371" s="133"/>
    </row>
    <row r="2372" spans="1:5">
      <c r="A2372" s="145"/>
      <c r="E2372" s="133"/>
    </row>
    <row r="2373" spans="1:5">
      <c r="A2373" s="145"/>
      <c r="E2373" s="133"/>
    </row>
    <row r="2374" spans="1:5">
      <c r="A2374" s="145"/>
      <c r="E2374" s="133"/>
    </row>
    <row r="2375" spans="1:5">
      <c r="A2375" s="145"/>
      <c r="E2375" s="133"/>
    </row>
    <row r="2376" spans="1:5">
      <c r="A2376" s="145"/>
      <c r="E2376" s="133"/>
    </row>
    <row r="2377" spans="1:5">
      <c r="A2377" s="145"/>
      <c r="E2377" s="133"/>
    </row>
    <row r="2378" spans="1:5">
      <c r="A2378" s="145"/>
      <c r="E2378" s="133"/>
    </row>
    <row r="2379" spans="1:5">
      <c r="A2379" s="145"/>
      <c r="E2379" s="133"/>
    </row>
    <row r="2380" spans="1:5">
      <c r="A2380" s="145"/>
      <c r="E2380" s="133"/>
    </row>
    <row r="2381" spans="1:5">
      <c r="A2381" s="145"/>
      <c r="E2381" s="133"/>
    </row>
    <row r="2382" spans="1:5">
      <c r="A2382" s="145"/>
      <c r="E2382" s="133"/>
    </row>
    <row r="2383" spans="1:5">
      <c r="A2383" s="145"/>
      <c r="E2383" s="133"/>
    </row>
    <row r="2384" spans="1:5">
      <c r="A2384" s="145"/>
      <c r="E2384" s="133"/>
    </row>
    <row r="2385" spans="1:5">
      <c r="A2385" s="145"/>
      <c r="E2385" s="133"/>
    </row>
    <row r="2386" spans="1:5">
      <c r="A2386" s="145"/>
      <c r="E2386" s="133"/>
    </row>
    <row r="2387" spans="1:5">
      <c r="A2387" s="145"/>
      <c r="E2387" s="133"/>
    </row>
    <row r="2388" spans="1:5">
      <c r="A2388" s="145"/>
      <c r="E2388" s="133"/>
    </row>
    <row r="2389" spans="1:5">
      <c r="A2389" s="145"/>
      <c r="E2389" s="133"/>
    </row>
    <row r="2390" spans="1:5">
      <c r="A2390" s="145"/>
      <c r="E2390" s="133"/>
    </row>
    <row r="2391" spans="1:5">
      <c r="A2391" s="145"/>
      <c r="E2391" s="133"/>
    </row>
    <row r="2392" spans="1:5">
      <c r="A2392" s="145"/>
      <c r="E2392" s="133"/>
    </row>
    <row r="2393" spans="1:5">
      <c r="A2393" s="145"/>
      <c r="E2393" s="133"/>
    </row>
    <row r="2394" spans="1:5">
      <c r="A2394" s="145"/>
      <c r="E2394" s="133"/>
    </row>
    <row r="2395" spans="1:5">
      <c r="A2395" s="145"/>
      <c r="E2395" s="133"/>
    </row>
    <row r="2396" spans="1:5">
      <c r="A2396" s="145"/>
      <c r="E2396" s="133"/>
    </row>
    <row r="2397" spans="1:5">
      <c r="A2397" s="145"/>
      <c r="E2397" s="133"/>
    </row>
    <row r="2398" spans="1:5">
      <c r="A2398" s="145"/>
      <c r="E2398" s="133"/>
    </row>
    <row r="2399" spans="1:5">
      <c r="A2399" s="145"/>
      <c r="E2399" s="133"/>
    </row>
    <row r="2400" spans="1:5">
      <c r="A2400" s="145"/>
      <c r="E2400" s="133"/>
    </row>
    <row r="2401" spans="1:5">
      <c r="A2401" s="145"/>
      <c r="E2401" s="133"/>
    </row>
    <row r="2402" spans="1:5">
      <c r="A2402" s="145"/>
      <c r="E2402" s="133"/>
    </row>
    <row r="2403" spans="1:5">
      <c r="A2403" s="145"/>
      <c r="E2403" s="133"/>
    </row>
    <row r="2404" spans="1:5">
      <c r="A2404" s="145"/>
      <c r="E2404" s="133"/>
    </row>
    <row r="2405" spans="1:5">
      <c r="A2405" s="145"/>
      <c r="E2405" s="133"/>
    </row>
    <row r="2406" spans="1:5">
      <c r="A2406" s="145"/>
      <c r="E2406" s="133"/>
    </row>
    <row r="2407" spans="1:5">
      <c r="A2407" s="145"/>
      <c r="E2407" s="133"/>
    </row>
    <row r="2408" spans="1:5">
      <c r="A2408" s="145"/>
      <c r="E2408" s="133"/>
    </row>
    <row r="2409" spans="1:5">
      <c r="A2409" s="145"/>
      <c r="E2409" s="133"/>
    </row>
    <row r="2410" spans="1:5">
      <c r="A2410" s="145"/>
      <c r="E2410" s="133"/>
    </row>
    <row r="2411" spans="1:5">
      <c r="A2411" s="145"/>
      <c r="E2411" s="133"/>
    </row>
    <row r="2412" spans="1:5">
      <c r="A2412" s="145"/>
      <c r="E2412" s="133"/>
    </row>
    <row r="2413" spans="1:5">
      <c r="A2413" s="145"/>
      <c r="E2413" s="133"/>
    </row>
    <row r="2414" spans="1:5">
      <c r="A2414" s="145"/>
      <c r="E2414" s="133"/>
    </row>
    <row r="2415" spans="1:5">
      <c r="A2415" s="145"/>
      <c r="E2415" s="133"/>
    </row>
    <row r="2416" spans="1:5">
      <c r="A2416" s="145"/>
      <c r="E2416" s="133"/>
    </row>
    <row r="2417" spans="1:5">
      <c r="A2417" s="145"/>
      <c r="E2417" s="133"/>
    </row>
    <row r="2418" spans="1:5">
      <c r="A2418" s="145"/>
      <c r="E2418" s="133"/>
    </row>
    <row r="2419" spans="1:5">
      <c r="A2419" s="145"/>
      <c r="E2419" s="133"/>
    </row>
    <row r="2420" spans="1:5">
      <c r="A2420" s="145"/>
      <c r="E2420" s="133"/>
    </row>
    <row r="2421" spans="1:5">
      <c r="A2421" s="145"/>
      <c r="E2421" s="133"/>
    </row>
    <row r="2422" spans="1:5">
      <c r="A2422" s="145"/>
      <c r="E2422" s="133"/>
    </row>
    <row r="2423" spans="1:5">
      <c r="A2423" s="145"/>
      <c r="E2423" s="133"/>
    </row>
    <row r="2424" spans="1:5">
      <c r="A2424" s="145"/>
      <c r="E2424" s="133"/>
    </row>
    <row r="2425" spans="1:5">
      <c r="A2425" s="145"/>
      <c r="E2425" s="133"/>
    </row>
    <row r="2426" spans="1:5">
      <c r="A2426" s="145"/>
      <c r="E2426" s="133"/>
    </row>
    <row r="2427" spans="1:5">
      <c r="A2427" s="145"/>
      <c r="E2427" s="133"/>
    </row>
    <row r="2428" spans="1:5">
      <c r="A2428" s="145"/>
      <c r="E2428" s="133"/>
    </row>
    <row r="2429" spans="1:5">
      <c r="A2429" s="145"/>
      <c r="E2429" s="133"/>
    </row>
    <row r="2430" spans="1:5">
      <c r="A2430" s="145"/>
      <c r="E2430" s="133"/>
    </row>
    <row r="2431" spans="1:5">
      <c r="A2431" s="145"/>
      <c r="E2431" s="133"/>
    </row>
    <row r="2432" spans="1:5">
      <c r="A2432" s="145"/>
      <c r="E2432" s="133"/>
    </row>
    <row r="2433" spans="1:5">
      <c r="A2433" s="145"/>
      <c r="E2433" s="133"/>
    </row>
    <row r="2434" spans="1:5">
      <c r="A2434" s="145"/>
      <c r="E2434" s="133"/>
    </row>
    <row r="2435" spans="1:5">
      <c r="A2435" s="145"/>
      <c r="E2435" s="133"/>
    </row>
    <row r="2436" spans="1:5">
      <c r="A2436" s="145"/>
      <c r="E2436" s="133"/>
    </row>
    <row r="2437" spans="1:5">
      <c r="A2437" s="145"/>
      <c r="E2437" s="133"/>
    </row>
    <row r="2438" spans="1:5">
      <c r="A2438" s="145"/>
      <c r="E2438" s="133"/>
    </row>
    <row r="2439" spans="1:5">
      <c r="A2439" s="145"/>
      <c r="E2439" s="133"/>
    </row>
    <row r="2440" spans="1:5">
      <c r="A2440" s="145"/>
      <c r="E2440" s="133"/>
    </row>
    <row r="2441" spans="1:5">
      <c r="A2441" s="145"/>
      <c r="E2441" s="133"/>
    </row>
    <row r="2442" spans="1:5">
      <c r="A2442" s="145"/>
      <c r="E2442" s="133"/>
    </row>
    <row r="2443" spans="1:5">
      <c r="A2443" s="145"/>
      <c r="E2443" s="133"/>
    </row>
    <row r="2444" spans="1:5">
      <c r="A2444" s="145"/>
      <c r="E2444" s="133"/>
    </row>
    <row r="2445" spans="1:5">
      <c r="A2445" s="145"/>
      <c r="E2445" s="133"/>
    </row>
    <row r="2446" spans="1:5">
      <c r="A2446" s="145"/>
      <c r="E2446" s="133"/>
    </row>
    <row r="2447" spans="1:5">
      <c r="A2447" s="145"/>
      <c r="E2447" s="133"/>
    </row>
    <row r="2448" spans="1:5">
      <c r="A2448" s="145"/>
      <c r="E2448" s="133"/>
    </row>
    <row r="2449" spans="1:5">
      <c r="A2449" s="145"/>
      <c r="E2449" s="133"/>
    </row>
    <row r="2450" spans="1:5">
      <c r="A2450" s="145"/>
      <c r="E2450" s="133"/>
    </row>
    <row r="2451" spans="1:5">
      <c r="A2451" s="145"/>
      <c r="E2451" s="133"/>
    </row>
    <row r="2452" spans="1:5">
      <c r="A2452" s="145"/>
      <c r="E2452" s="133"/>
    </row>
    <row r="2453" spans="1:5">
      <c r="A2453" s="145"/>
      <c r="E2453" s="133"/>
    </row>
    <row r="2454" spans="1:5">
      <c r="A2454" s="145"/>
      <c r="E2454" s="133"/>
    </row>
    <row r="2455" spans="1:5">
      <c r="A2455" s="145"/>
      <c r="E2455" s="133"/>
    </row>
    <row r="2456" spans="1:5">
      <c r="A2456" s="145"/>
      <c r="E2456" s="133"/>
    </row>
    <row r="2457" spans="1:5">
      <c r="A2457" s="145"/>
      <c r="E2457" s="133"/>
    </row>
    <row r="2458" spans="1:5">
      <c r="A2458" s="145"/>
      <c r="E2458" s="133"/>
    </row>
    <row r="2459" spans="1:5">
      <c r="A2459" s="145"/>
      <c r="E2459" s="133"/>
    </row>
    <row r="2460" spans="1:5">
      <c r="A2460" s="145"/>
      <c r="E2460" s="133"/>
    </row>
    <row r="2461" spans="1:5">
      <c r="A2461" s="145"/>
      <c r="E2461" s="133"/>
    </row>
    <row r="2462" spans="1:5">
      <c r="A2462" s="145"/>
      <c r="E2462" s="133"/>
    </row>
    <row r="2463" spans="1:5">
      <c r="A2463" s="145"/>
      <c r="E2463" s="133"/>
    </row>
    <row r="2464" spans="1:5">
      <c r="A2464" s="145"/>
      <c r="E2464" s="133"/>
    </row>
    <row r="2465" spans="1:5">
      <c r="A2465" s="145"/>
      <c r="E2465" s="133"/>
    </row>
    <row r="2466" spans="1:5">
      <c r="A2466" s="145"/>
      <c r="E2466" s="133"/>
    </row>
    <row r="2467" spans="1:5">
      <c r="A2467" s="145"/>
      <c r="E2467" s="133"/>
    </row>
    <row r="2468" spans="1:5">
      <c r="A2468" s="145"/>
      <c r="E2468" s="133"/>
    </row>
    <row r="2469" spans="1:5">
      <c r="A2469" s="145"/>
      <c r="E2469" s="133"/>
    </row>
    <row r="2470" spans="1:5">
      <c r="A2470" s="145"/>
      <c r="E2470" s="133"/>
    </row>
    <row r="2471" spans="1:5">
      <c r="A2471" s="145"/>
      <c r="E2471" s="133"/>
    </row>
    <row r="2472" spans="1:5">
      <c r="A2472" s="145"/>
      <c r="E2472" s="133"/>
    </row>
    <row r="2473" spans="1:5">
      <c r="A2473" s="145"/>
      <c r="E2473" s="133"/>
    </row>
    <row r="2474" spans="1:5">
      <c r="A2474" s="145"/>
      <c r="E2474" s="133"/>
    </row>
    <row r="2475" spans="1:5">
      <c r="A2475" s="145"/>
      <c r="E2475" s="133"/>
    </row>
    <row r="2476" spans="1:5">
      <c r="A2476" s="145"/>
      <c r="E2476" s="133"/>
    </row>
    <row r="2477" spans="1:5">
      <c r="A2477" s="145"/>
      <c r="E2477" s="133"/>
    </row>
    <row r="2478" spans="1:5">
      <c r="A2478" s="145"/>
      <c r="E2478" s="133"/>
    </row>
    <row r="2479" spans="1:5">
      <c r="A2479" s="145"/>
      <c r="E2479" s="133"/>
    </row>
    <row r="2480" spans="1:5">
      <c r="A2480" s="145"/>
      <c r="E2480" s="133"/>
    </row>
    <row r="2481" spans="1:5">
      <c r="A2481" s="145"/>
      <c r="E2481" s="133"/>
    </row>
    <row r="2482" spans="1:5">
      <c r="A2482" s="145"/>
      <c r="E2482" s="133"/>
    </row>
    <row r="2483" spans="1:5">
      <c r="A2483" s="145"/>
      <c r="E2483" s="133"/>
    </row>
    <row r="2484" spans="1:5">
      <c r="A2484" s="145"/>
      <c r="E2484" s="133"/>
    </row>
    <row r="2485" spans="1:5">
      <c r="A2485" s="145"/>
      <c r="E2485" s="133"/>
    </row>
    <row r="2486" spans="1:5">
      <c r="A2486" s="145"/>
      <c r="E2486" s="133"/>
    </row>
    <row r="2487" spans="1:5">
      <c r="A2487" s="145"/>
      <c r="E2487" s="133"/>
    </row>
    <row r="2488" spans="1:5">
      <c r="A2488" s="145"/>
      <c r="E2488" s="133"/>
    </row>
    <row r="2489" spans="1:5">
      <c r="A2489" s="145"/>
      <c r="E2489" s="133"/>
    </row>
    <row r="2490" spans="1:5">
      <c r="A2490" s="145"/>
      <c r="E2490" s="133"/>
    </row>
    <row r="2491" spans="1:5">
      <c r="A2491" s="145"/>
      <c r="E2491" s="133"/>
    </row>
    <row r="2492" spans="1:5">
      <c r="A2492" s="145"/>
      <c r="E2492" s="133"/>
    </row>
    <row r="2493" spans="1:5">
      <c r="A2493" s="145"/>
      <c r="E2493" s="133"/>
    </row>
    <row r="2494" spans="1:5">
      <c r="A2494" s="145"/>
      <c r="E2494" s="133"/>
    </row>
    <row r="2495" spans="1:5">
      <c r="A2495" s="145"/>
      <c r="E2495" s="133"/>
    </row>
    <row r="2496" spans="1:5">
      <c r="A2496" s="145"/>
      <c r="E2496" s="133"/>
    </row>
    <row r="2497" spans="1:5">
      <c r="A2497" s="145"/>
      <c r="E2497" s="133"/>
    </row>
    <row r="2498" spans="1:5">
      <c r="A2498" s="145"/>
      <c r="E2498" s="133"/>
    </row>
    <row r="2499" spans="1:5">
      <c r="A2499" s="145"/>
      <c r="E2499" s="133"/>
    </row>
    <row r="2500" spans="1:5">
      <c r="A2500" s="145"/>
      <c r="E2500" s="133"/>
    </row>
    <row r="2501" spans="1:5">
      <c r="A2501" s="145"/>
      <c r="E2501" s="133"/>
    </row>
    <row r="2502" spans="1:5">
      <c r="A2502" s="145"/>
      <c r="E2502" s="133"/>
    </row>
    <row r="2503" spans="1:5">
      <c r="A2503" s="145"/>
      <c r="E2503" s="133"/>
    </row>
    <row r="2504" spans="1:5">
      <c r="A2504" s="145"/>
      <c r="E2504" s="133"/>
    </row>
    <row r="2505" spans="1:5">
      <c r="A2505" s="145"/>
      <c r="E2505" s="133"/>
    </row>
    <row r="2506" spans="1:5">
      <c r="A2506" s="145"/>
      <c r="E2506" s="133"/>
    </row>
    <row r="2507" spans="1:5">
      <c r="A2507" s="145"/>
      <c r="E2507" s="133"/>
    </row>
    <row r="2508" spans="1:5">
      <c r="A2508" s="145"/>
      <c r="E2508" s="133"/>
    </row>
    <row r="2509" spans="1:5">
      <c r="A2509" s="145"/>
      <c r="E2509" s="133"/>
    </row>
    <row r="2510" spans="1:5">
      <c r="A2510" s="145"/>
      <c r="E2510" s="133"/>
    </row>
    <row r="2511" spans="1:5">
      <c r="A2511" s="145"/>
      <c r="E2511" s="133"/>
    </row>
    <row r="2512" spans="1:5">
      <c r="A2512" s="145"/>
      <c r="E2512" s="133"/>
    </row>
    <row r="2513" spans="1:5">
      <c r="A2513" s="145"/>
      <c r="E2513" s="133"/>
    </row>
    <row r="2514" spans="1:5">
      <c r="A2514" s="145"/>
      <c r="E2514" s="133"/>
    </row>
    <row r="2515" spans="1:5">
      <c r="A2515" s="145"/>
      <c r="E2515" s="133"/>
    </row>
    <row r="2516" spans="1:5">
      <c r="A2516" s="145"/>
      <c r="E2516" s="133"/>
    </row>
    <row r="2517" spans="1:5">
      <c r="A2517" s="145"/>
      <c r="E2517" s="133"/>
    </row>
    <row r="2518" spans="1:5">
      <c r="A2518" s="145"/>
      <c r="E2518" s="133"/>
    </row>
    <row r="2519" spans="1:5">
      <c r="A2519" s="145"/>
      <c r="E2519" s="133"/>
    </row>
    <row r="2520" spans="1:5">
      <c r="A2520" s="145"/>
      <c r="E2520" s="133"/>
    </row>
    <row r="2521" spans="1:5">
      <c r="A2521" s="145"/>
      <c r="E2521" s="133"/>
    </row>
    <row r="2522" spans="1:5">
      <c r="A2522" s="145"/>
      <c r="E2522" s="133"/>
    </row>
    <row r="2523" spans="1:5">
      <c r="A2523" s="145"/>
      <c r="E2523" s="133"/>
    </row>
    <row r="2524" spans="1:5">
      <c r="A2524" s="145"/>
      <c r="E2524" s="133"/>
    </row>
    <row r="2525" spans="1:5">
      <c r="A2525" s="145"/>
      <c r="E2525" s="133"/>
    </row>
    <row r="2526" spans="1:5">
      <c r="A2526" s="145"/>
      <c r="E2526" s="133"/>
    </row>
    <row r="2527" spans="1:5">
      <c r="A2527" s="145"/>
      <c r="E2527" s="133"/>
    </row>
    <row r="2528" spans="1:5">
      <c r="A2528" s="145"/>
      <c r="E2528" s="133"/>
    </row>
    <row r="2529" spans="1:5">
      <c r="A2529" s="145"/>
      <c r="E2529" s="133"/>
    </row>
    <row r="2530" spans="1:5">
      <c r="A2530" s="145"/>
      <c r="E2530" s="133"/>
    </row>
    <row r="2531" spans="1:5">
      <c r="A2531" s="145"/>
      <c r="E2531" s="133"/>
    </row>
    <row r="2532" spans="1:5">
      <c r="A2532" s="145"/>
      <c r="E2532" s="133"/>
    </row>
    <row r="2533" spans="1:5">
      <c r="A2533" s="145"/>
      <c r="E2533" s="133"/>
    </row>
    <row r="2534" spans="1:5">
      <c r="A2534" s="145"/>
      <c r="E2534" s="133"/>
    </row>
    <row r="2535" spans="1:5">
      <c r="A2535" s="145"/>
      <c r="E2535" s="133"/>
    </row>
    <row r="2536" spans="1:5">
      <c r="A2536" s="145"/>
      <c r="E2536" s="133"/>
    </row>
    <row r="2537" spans="1:5">
      <c r="A2537" s="145"/>
      <c r="E2537" s="133"/>
    </row>
    <row r="2538" spans="1:5">
      <c r="A2538" s="145"/>
      <c r="E2538" s="133"/>
    </row>
    <row r="2539" spans="1:5">
      <c r="A2539" s="145"/>
      <c r="E2539" s="133"/>
    </row>
    <row r="2540" spans="1:5">
      <c r="A2540" s="145"/>
      <c r="E2540" s="133"/>
    </row>
    <row r="2541" spans="1:5">
      <c r="A2541" s="145"/>
      <c r="E2541" s="133"/>
    </row>
    <row r="2542" spans="1:5">
      <c r="A2542" s="145"/>
      <c r="E2542" s="133"/>
    </row>
    <row r="2543" spans="1:5">
      <c r="A2543" s="145"/>
      <c r="E2543" s="133"/>
    </row>
    <row r="2544" spans="1:5">
      <c r="A2544" s="145"/>
      <c r="E2544" s="133"/>
    </row>
    <row r="2545" spans="1:5">
      <c r="A2545" s="145"/>
      <c r="E2545" s="133"/>
    </row>
    <row r="2546" spans="1:5">
      <c r="A2546" s="145"/>
      <c r="E2546" s="133"/>
    </row>
    <row r="2547" spans="1:5">
      <c r="A2547" s="145"/>
      <c r="E2547" s="133"/>
    </row>
    <row r="2548" spans="1:5">
      <c r="A2548" s="145"/>
      <c r="E2548" s="133"/>
    </row>
    <row r="2549" spans="1:5">
      <c r="A2549" s="145"/>
      <c r="E2549" s="133"/>
    </row>
    <row r="2550" spans="1:5">
      <c r="A2550" s="145"/>
      <c r="E2550" s="133"/>
    </row>
    <row r="2551" spans="1:5">
      <c r="A2551" s="145"/>
      <c r="E2551" s="133"/>
    </row>
    <row r="2552" spans="1:5">
      <c r="A2552" s="145"/>
      <c r="E2552" s="133"/>
    </row>
    <row r="2553" spans="1:5">
      <c r="A2553" s="145"/>
      <c r="E2553" s="133"/>
    </row>
    <row r="2554" spans="1:5">
      <c r="A2554" s="145"/>
      <c r="E2554" s="133"/>
    </row>
    <row r="2555" spans="1:5">
      <c r="A2555" s="145"/>
      <c r="E2555" s="133"/>
    </row>
    <row r="2556" spans="1:5">
      <c r="A2556" s="145"/>
      <c r="E2556" s="133"/>
    </row>
    <row r="2557" spans="1:5">
      <c r="A2557" s="145"/>
      <c r="E2557" s="133"/>
    </row>
    <row r="2558" spans="1:5">
      <c r="A2558" s="145"/>
      <c r="E2558" s="133"/>
    </row>
    <row r="2559" spans="1:5">
      <c r="A2559" s="145"/>
      <c r="E2559" s="133"/>
    </row>
    <row r="2560" spans="1:5">
      <c r="A2560" s="145"/>
      <c r="E2560" s="133"/>
    </row>
    <row r="2561" spans="1:5">
      <c r="A2561" s="145"/>
      <c r="E2561" s="133"/>
    </row>
    <row r="2562" spans="1:5">
      <c r="A2562" s="145"/>
      <c r="E2562" s="133"/>
    </row>
    <row r="2563" spans="1:5">
      <c r="A2563" s="145"/>
      <c r="E2563" s="133"/>
    </row>
    <row r="2564" spans="1:5">
      <c r="A2564" s="145"/>
      <c r="E2564" s="133"/>
    </row>
    <row r="2565" spans="1:5">
      <c r="A2565" s="145"/>
      <c r="E2565" s="133"/>
    </row>
    <row r="2566" spans="1:5">
      <c r="A2566" s="145"/>
      <c r="E2566" s="133"/>
    </row>
    <row r="2567" spans="1:5">
      <c r="A2567" s="145"/>
      <c r="E2567" s="133"/>
    </row>
    <row r="2568" spans="1:5">
      <c r="A2568" s="145"/>
      <c r="E2568" s="133"/>
    </row>
    <row r="2569" spans="1:5">
      <c r="A2569" s="145"/>
      <c r="E2569" s="133"/>
    </row>
    <row r="2570" spans="1:5">
      <c r="A2570" s="145"/>
      <c r="E2570" s="133"/>
    </row>
    <row r="2571" spans="1:5">
      <c r="A2571" s="145"/>
      <c r="E2571" s="133"/>
    </row>
    <row r="2572" spans="1:5">
      <c r="A2572" s="145"/>
      <c r="E2572" s="133"/>
    </row>
    <row r="2573" spans="1:5">
      <c r="A2573" s="145"/>
      <c r="E2573" s="133"/>
    </row>
    <row r="2574" spans="1:5">
      <c r="A2574" s="145"/>
      <c r="E2574" s="133"/>
    </row>
    <row r="2575" spans="1:5">
      <c r="A2575" s="145"/>
      <c r="E2575" s="133"/>
    </row>
    <row r="2576" spans="1:5">
      <c r="A2576" s="145"/>
      <c r="E2576" s="133"/>
    </row>
    <row r="2577" spans="1:5">
      <c r="A2577" s="145"/>
      <c r="E2577" s="133"/>
    </row>
    <row r="2578" spans="1:5">
      <c r="A2578" s="145"/>
      <c r="E2578" s="133"/>
    </row>
    <row r="2579" spans="1:5">
      <c r="A2579" s="145"/>
      <c r="E2579" s="133"/>
    </row>
    <row r="2580" spans="1:5">
      <c r="A2580" s="145"/>
      <c r="E2580" s="133"/>
    </row>
    <row r="2581" spans="1:5">
      <c r="A2581" s="145"/>
      <c r="E2581" s="133"/>
    </row>
    <row r="2582" spans="1:5">
      <c r="A2582" s="145"/>
      <c r="E2582" s="133"/>
    </row>
    <row r="2583" spans="1:5">
      <c r="A2583" s="145"/>
      <c r="E2583" s="133"/>
    </row>
    <row r="2584" spans="1:5">
      <c r="A2584" s="145"/>
      <c r="E2584" s="133"/>
    </row>
    <row r="2585" spans="1:5">
      <c r="A2585" s="145"/>
      <c r="E2585" s="133"/>
    </row>
    <row r="2586" spans="1:5">
      <c r="A2586" s="145"/>
      <c r="E2586" s="133"/>
    </row>
    <row r="2587" spans="1:5">
      <c r="A2587" s="145"/>
      <c r="E2587" s="133"/>
    </row>
    <row r="2588" spans="1:5">
      <c r="A2588" s="145"/>
      <c r="E2588" s="133"/>
    </row>
    <row r="2589" spans="1:5">
      <c r="A2589" s="145"/>
      <c r="E2589" s="133"/>
    </row>
    <row r="2590" spans="1:5">
      <c r="A2590" s="145"/>
      <c r="E2590" s="133"/>
    </row>
    <row r="2591" spans="1:5">
      <c r="A2591" s="145"/>
      <c r="E2591" s="133"/>
    </row>
    <row r="2592" spans="1:5">
      <c r="A2592" s="145"/>
      <c r="E2592" s="133"/>
    </row>
    <row r="2593" spans="1:5">
      <c r="A2593" s="145"/>
      <c r="E2593" s="133"/>
    </row>
    <row r="2594" spans="1:5">
      <c r="A2594" s="145"/>
      <c r="E2594" s="133"/>
    </row>
    <row r="2595" spans="1:5">
      <c r="A2595" s="145"/>
      <c r="E2595" s="133"/>
    </row>
    <row r="2596" spans="1:5">
      <c r="A2596" s="145"/>
      <c r="E2596" s="133"/>
    </row>
    <row r="2597" spans="1:5">
      <c r="A2597" s="145"/>
      <c r="E2597" s="133"/>
    </row>
    <row r="2598" spans="1:5">
      <c r="A2598" s="145"/>
      <c r="E2598" s="133"/>
    </row>
    <row r="2599" spans="1:5">
      <c r="A2599" s="145"/>
      <c r="E2599" s="133"/>
    </row>
    <row r="2600" spans="1:5">
      <c r="A2600" s="145"/>
      <c r="E2600" s="133"/>
    </row>
    <row r="2601" spans="1:5">
      <c r="A2601" s="145"/>
      <c r="E2601" s="133"/>
    </row>
    <row r="2602" spans="1:5">
      <c r="A2602" s="145"/>
      <c r="E2602" s="133"/>
    </row>
    <row r="2603" spans="1:5">
      <c r="A2603" s="145"/>
      <c r="E2603" s="133"/>
    </row>
    <row r="2604" spans="1:5">
      <c r="A2604" s="145"/>
      <c r="E2604" s="133"/>
    </row>
    <row r="2605" spans="1:5">
      <c r="A2605" s="145"/>
      <c r="E2605" s="133"/>
    </row>
    <row r="2606" spans="1:5">
      <c r="A2606" s="145"/>
      <c r="E2606" s="133"/>
    </row>
    <row r="2607" spans="1:5">
      <c r="A2607" s="145"/>
      <c r="E2607" s="133"/>
    </row>
    <row r="2608" spans="1:5">
      <c r="A2608" s="145"/>
      <c r="E2608" s="133"/>
    </row>
    <row r="2609" spans="1:5">
      <c r="A2609" s="145"/>
      <c r="E2609" s="133"/>
    </row>
    <row r="2610" spans="1:5">
      <c r="A2610" s="145"/>
      <c r="E2610" s="133"/>
    </row>
    <row r="2611" spans="1:5">
      <c r="A2611" s="145"/>
      <c r="E2611" s="133"/>
    </row>
    <row r="2612" spans="1:5">
      <c r="A2612" s="145"/>
      <c r="E2612" s="133"/>
    </row>
    <row r="2613" spans="1:5">
      <c r="A2613" s="145"/>
      <c r="E2613" s="133"/>
    </row>
    <row r="2614" spans="1:5">
      <c r="A2614" s="145"/>
      <c r="E2614" s="133"/>
    </row>
    <row r="2615" spans="1:5">
      <c r="A2615" s="145"/>
      <c r="E2615" s="133"/>
    </row>
    <row r="2616" spans="1:5">
      <c r="A2616" s="145"/>
      <c r="E2616" s="133"/>
    </row>
    <row r="2617" spans="1:5">
      <c r="A2617" s="145"/>
      <c r="E2617" s="133"/>
    </row>
    <row r="2618" spans="1:5">
      <c r="A2618" s="145"/>
      <c r="E2618" s="133"/>
    </row>
    <row r="2619" spans="1:5">
      <c r="A2619" s="145"/>
      <c r="E2619" s="133"/>
    </row>
    <row r="2620" spans="1:5">
      <c r="A2620" s="145"/>
      <c r="E2620" s="133"/>
    </row>
    <row r="2621" spans="1:5">
      <c r="A2621" s="145"/>
      <c r="E2621" s="133"/>
    </row>
    <row r="2622" spans="1:5">
      <c r="A2622" s="145"/>
      <c r="E2622" s="133"/>
    </row>
    <row r="2623" spans="1:5">
      <c r="A2623" s="145"/>
      <c r="E2623" s="133"/>
    </row>
    <row r="2624" spans="1:5">
      <c r="A2624" s="145"/>
      <c r="E2624" s="133"/>
    </row>
    <row r="2625" spans="1:5">
      <c r="A2625" s="145"/>
      <c r="E2625" s="133"/>
    </row>
    <row r="2626" spans="1:5">
      <c r="A2626" s="145"/>
      <c r="E2626" s="133"/>
    </row>
    <row r="2627" spans="1:5">
      <c r="A2627" s="145"/>
      <c r="E2627" s="133"/>
    </row>
    <row r="2628" spans="1:5">
      <c r="A2628" s="145"/>
      <c r="E2628" s="133"/>
    </row>
    <row r="2629" spans="1:5">
      <c r="A2629" s="145"/>
      <c r="E2629" s="133"/>
    </row>
    <row r="2630" spans="1:5">
      <c r="A2630" s="145"/>
      <c r="E2630" s="133"/>
    </row>
    <row r="2631" spans="1:5">
      <c r="A2631" s="145"/>
      <c r="E2631" s="133"/>
    </row>
    <row r="2632" spans="1:5">
      <c r="A2632" s="145"/>
      <c r="E2632" s="133"/>
    </row>
    <row r="2633" spans="1:5">
      <c r="A2633" s="145"/>
      <c r="E2633" s="133"/>
    </row>
    <row r="2634" spans="1:5">
      <c r="A2634" s="145"/>
      <c r="E2634" s="133"/>
    </row>
    <row r="2635" spans="1:5">
      <c r="A2635" s="145"/>
      <c r="E2635" s="133"/>
    </row>
    <row r="2636" spans="1:5">
      <c r="A2636" s="145"/>
      <c r="E2636" s="133"/>
    </row>
    <row r="2637" spans="1:5">
      <c r="A2637" s="145"/>
      <c r="E2637" s="133"/>
    </row>
    <row r="2638" spans="1:5">
      <c r="A2638" s="145"/>
      <c r="E2638" s="133"/>
    </row>
    <row r="2639" spans="1:5">
      <c r="A2639" s="145"/>
      <c r="E2639" s="133"/>
    </row>
    <row r="2640" spans="1:5">
      <c r="A2640" s="145"/>
      <c r="E2640" s="133"/>
    </row>
    <row r="2641" spans="1:5">
      <c r="A2641" s="145"/>
      <c r="E2641" s="133"/>
    </row>
    <row r="2642" spans="1:5">
      <c r="A2642" s="145"/>
      <c r="E2642" s="133"/>
    </row>
    <row r="2643" spans="1:5">
      <c r="A2643" s="145"/>
      <c r="E2643" s="133"/>
    </row>
    <row r="2644" spans="1:5">
      <c r="A2644" s="145"/>
      <c r="E2644" s="133"/>
    </row>
    <row r="2645" spans="1:5">
      <c r="A2645" s="145"/>
      <c r="E2645" s="133"/>
    </row>
    <row r="2646" spans="1:5">
      <c r="A2646" s="145"/>
      <c r="E2646" s="133"/>
    </row>
    <row r="2647" spans="1:5">
      <c r="A2647" s="145"/>
      <c r="E2647" s="133"/>
    </row>
    <row r="2648" spans="1:5">
      <c r="A2648" s="145"/>
      <c r="E2648" s="133"/>
    </row>
    <row r="2649" spans="1:5">
      <c r="A2649" s="145"/>
      <c r="E2649" s="133"/>
    </row>
    <row r="2650" spans="1:5">
      <c r="A2650" s="145"/>
      <c r="E2650" s="133"/>
    </row>
    <row r="2651" spans="1:5">
      <c r="A2651" s="145"/>
      <c r="E2651" s="133"/>
    </row>
    <row r="2652" spans="1:5">
      <c r="A2652" s="145"/>
      <c r="E2652" s="133"/>
    </row>
    <row r="2653" spans="1:5">
      <c r="A2653" s="145"/>
      <c r="E2653" s="133"/>
    </row>
    <row r="2654" spans="1:5">
      <c r="A2654" s="145"/>
      <c r="E2654" s="133"/>
    </row>
    <row r="2655" spans="1:5">
      <c r="A2655" s="145"/>
      <c r="E2655" s="133"/>
    </row>
    <row r="2656" spans="1:5">
      <c r="A2656" s="145"/>
      <c r="E2656" s="133"/>
    </row>
    <row r="2657" spans="1:5">
      <c r="A2657" s="145"/>
      <c r="E2657" s="133"/>
    </row>
    <row r="2658" spans="1:5">
      <c r="A2658" s="145"/>
      <c r="E2658" s="133"/>
    </row>
    <row r="2659" spans="1:5">
      <c r="A2659" s="145"/>
      <c r="E2659" s="133"/>
    </row>
    <row r="2660" spans="1:5">
      <c r="A2660" s="145"/>
      <c r="E2660" s="133"/>
    </row>
    <row r="2661" spans="1:5">
      <c r="A2661" s="145"/>
      <c r="E2661" s="133"/>
    </row>
    <row r="2662" spans="1:5">
      <c r="A2662" s="145"/>
      <c r="E2662" s="133"/>
    </row>
    <row r="2663" spans="1:5">
      <c r="A2663" s="145"/>
      <c r="E2663" s="133"/>
    </row>
    <row r="2664" spans="1:5">
      <c r="A2664" s="145"/>
      <c r="E2664" s="133"/>
    </row>
    <row r="2665" spans="1:5">
      <c r="A2665" s="145"/>
      <c r="E2665" s="133"/>
    </row>
    <row r="2666" spans="1:5">
      <c r="A2666" s="145"/>
      <c r="E2666" s="133"/>
    </row>
    <row r="2667" spans="1:5">
      <c r="A2667" s="145"/>
      <c r="E2667" s="133"/>
    </row>
    <row r="2668" spans="1:5">
      <c r="A2668" s="145"/>
      <c r="E2668" s="133"/>
    </row>
    <row r="2669" spans="1:5">
      <c r="A2669" s="145"/>
      <c r="E2669" s="133"/>
    </row>
    <row r="2670" spans="1:5">
      <c r="A2670" s="145"/>
      <c r="E2670" s="133"/>
    </row>
    <row r="2671" spans="1:5">
      <c r="A2671" s="145"/>
      <c r="E2671" s="133"/>
    </row>
    <row r="2672" spans="1:5">
      <c r="A2672" s="145"/>
      <c r="E2672" s="133"/>
    </row>
    <row r="2673" spans="1:5">
      <c r="A2673" s="145"/>
      <c r="E2673" s="133"/>
    </row>
    <row r="2674" spans="1:5">
      <c r="A2674" s="145"/>
      <c r="E2674" s="133"/>
    </row>
    <row r="2675" spans="1:5">
      <c r="A2675" s="145"/>
      <c r="E2675" s="133"/>
    </row>
    <row r="2676" spans="1:5">
      <c r="A2676" s="145"/>
      <c r="E2676" s="133"/>
    </row>
    <row r="2677" spans="1:5">
      <c r="A2677" s="145"/>
      <c r="E2677" s="133"/>
    </row>
    <row r="2678" spans="1:5">
      <c r="A2678" s="145"/>
      <c r="E2678" s="133"/>
    </row>
    <row r="2679" spans="1:5">
      <c r="A2679" s="145"/>
      <c r="E2679" s="133"/>
    </row>
    <row r="2680" spans="1:5">
      <c r="A2680" s="145"/>
      <c r="E2680" s="133"/>
    </row>
    <row r="2681" spans="1:5">
      <c r="A2681" s="145"/>
      <c r="E2681" s="133"/>
    </row>
    <row r="2682" spans="1:5">
      <c r="A2682" s="145"/>
      <c r="E2682" s="133"/>
    </row>
    <row r="2683" spans="1:5">
      <c r="A2683" s="145"/>
      <c r="E2683" s="133"/>
    </row>
    <row r="2684" spans="1:5">
      <c r="A2684" s="145"/>
      <c r="E2684" s="133"/>
    </row>
    <row r="2685" spans="1:5">
      <c r="A2685" s="145"/>
      <c r="E2685" s="133"/>
    </row>
    <row r="2686" spans="1:5">
      <c r="A2686" s="145"/>
      <c r="E2686" s="133"/>
    </row>
    <row r="2687" spans="1:5">
      <c r="A2687" s="145"/>
      <c r="E2687" s="133"/>
    </row>
    <row r="2688" spans="1:5">
      <c r="A2688" s="145"/>
      <c r="E2688" s="133"/>
    </row>
    <row r="2689" spans="1:5">
      <c r="A2689" s="145"/>
      <c r="E2689" s="133"/>
    </row>
    <row r="2690" spans="1:5">
      <c r="A2690" s="145"/>
      <c r="E2690" s="133"/>
    </row>
    <row r="2691" spans="1:5">
      <c r="A2691" s="145"/>
      <c r="E2691" s="133"/>
    </row>
    <row r="2692" spans="1:5">
      <c r="A2692" s="145"/>
      <c r="E2692" s="133"/>
    </row>
    <row r="2693" spans="1:5">
      <c r="A2693" s="145"/>
      <c r="E2693" s="133"/>
    </row>
    <row r="2694" spans="1:5">
      <c r="A2694" s="145"/>
      <c r="E2694" s="133"/>
    </row>
    <row r="2695" spans="1:5">
      <c r="A2695" s="145"/>
      <c r="E2695" s="133"/>
    </row>
    <row r="2696" spans="1:5">
      <c r="A2696" s="145"/>
      <c r="E2696" s="133"/>
    </row>
    <row r="2697" spans="1:5">
      <c r="A2697" s="145"/>
      <c r="E2697" s="133"/>
    </row>
    <row r="2698" spans="1:5">
      <c r="A2698" s="145"/>
      <c r="E2698" s="133"/>
    </row>
    <row r="2699" spans="1:5">
      <c r="A2699" s="145"/>
      <c r="E2699" s="133"/>
    </row>
    <row r="2700" spans="1:5">
      <c r="A2700" s="145"/>
      <c r="E2700" s="133"/>
    </row>
    <row r="2701" spans="1:5">
      <c r="A2701" s="145"/>
      <c r="E2701" s="133"/>
    </row>
    <row r="2702" spans="1:5">
      <c r="A2702" s="145"/>
      <c r="E2702" s="133"/>
    </row>
    <row r="2703" spans="1:5">
      <c r="A2703" s="145"/>
      <c r="E2703" s="133"/>
    </row>
    <row r="2704" spans="1:5">
      <c r="A2704" s="145"/>
      <c r="E2704" s="133"/>
    </row>
    <row r="2705" spans="1:5">
      <c r="A2705" s="145"/>
      <c r="E2705" s="133"/>
    </row>
    <row r="2706" spans="1:5">
      <c r="A2706" s="145"/>
      <c r="E2706" s="133"/>
    </row>
    <row r="2707" spans="1:5">
      <c r="A2707" s="145"/>
      <c r="E2707" s="133"/>
    </row>
    <row r="2708" spans="1:5">
      <c r="A2708" s="145"/>
      <c r="E2708" s="133"/>
    </row>
    <row r="2709" spans="1:5">
      <c r="A2709" s="145"/>
      <c r="E2709" s="133"/>
    </row>
    <row r="2710" spans="1:5">
      <c r="A2710" s="145"/>
      <c r="E2710" s="133"/>
    </row>
    <row r="2711" spans="1:5">
      <c r="A2711" s="145"/>
      <c r="E2711" s="133"/>
    </row>
    <row r="2712" spans="1:5">
      <c r="A2712" s="145"/>
      <c r="E2712" s="133"/>
    </row>
    <row r="2713" spans="1:5">
      <c r="A2713" s="145"/>
      <c r="E2713" s="133"/>
    </row>
    <row r="2714" spans="1:5">
      <c r="A2714" s="145"/>
      <c r="E2714" s="133"/>
    </row>
    <row r="2715" spans="1:5">
      <c r="A2715" s="145"/>
      <c r="E2715" s="133"/>
    </row>
    <row r="2716" spans="1:5">
      <c r="A2716" s="145"/>
      <c r="E2716" s="133"/>
    </row>
    <row r="2717" spans="1:5">
      <c r="A2717" s="145"/>
      <c r="E2717" s="133"/>
    </row>
    <row r="2718" spans="1:5">
      <c r="A2718" s="145"/>
      <c r="E2718" s="133"/>
    </row>
    <row r="2719" spans="1:5">
      <c r="A2719" s="145"/>
      <c r="E2719" s="133"/>
    </row>
    <row r="2720" spans="1:5">
      <c r="A2720" s="145"/>
      <c r="E2720" s="133"/>
    </row>
    <row r="2721" spans="1:5">
      <c r="A2721" s="145"/>
      <c r="E2721" s="133"/>
    </row>
    <row r="2722" spans="1:5">
      <c r="A2722" s="145"/>
      <c r="E2722" s="133"/>
    </row>
    <row r="2723" spans="1:5">
      <c r="A2723" s="145"/>
      <c r="E2723" s="133"/>
    </row>
    <row r="2724" spans="1:5">
      <c r="A2724" s="145"/>
      <c r="E2724" s="133"/>
    </row>
    <row r="2725" spans="1:5">
      <c r="A2725" s="145"/>
      <c r="E2725" s="133"/>
    </row>
    <row r="2726" spans="1:5">
      <c r="A2726" s="145"/>
      <c r="E2726" s="133"/>
    </row>
    <row r="2727" spans="1:5">
      <c r="A2727" s="145"/>
      <c r="E2727" s="133"/>
    </row>
    <row r="2728" spans="1:5">
      <c r="A2728" s="145"/>
      <c r="E2728" s="133"/>
    </row>
    <row r="2729" spans="1:5">
      <c r="A2729" s="145"/>
      <c r="E2729" s="133"/>
    </row>
    <row r="2730" spans="1:5">
      <c r="A2730" s="145"/>
      <c r="E2730" s="133"/>
    </row>
    <row r="2731" spans="1:5">
      <c r="A2731" s="145"/>
      <c r="E2731" s="133"/>
    </row>
    <row r="2732" spans="1:5">
      <c r="A2732" s="145"/>
      <c r="E2732" s="133"/>
    </row>
    <row r="2733" spans="1:5">
      <c r="A2733" s="145"/>
      <c r="E2733" s="133"/>
    </row>
    <row r="2734" spans="1:5">
      <c r="A2734" s="145"/>
      <c r="E2734" s="133"/>
    </row>
    <row r="2735" spans="1:5">
      <c r="A2735" s="145"/>
      <c r="E2735" s="133"/>
    </row>
    <row r="2736" spans="1:5">
      <c r="A2736" s="145"/>
      <c r="E2736" s="133"/>
    </row>
    <row r="2737" spans="1:5">
      <c r="A2737" s="145"/>
      <c r="E2737" s="133"/>
    </row>
    <row r="2738" spans="1:5">
      <c r="A2738" s="145"/>
      <c r="E2738" s="133"/>
    </row>
    <row r="2739" spans="1:5">
      <c r="A2739" s="145"/>
      <c r="E2739" s="133"/>
    </row>
    <row r="2740" spans="1:5">
      <c r="A2740" s="145"/>
      <c r="E2740" s="133"/>
    </row>
    <row r="2741" spans="1:5">
      <c r="A2741" s="145"/>
      <c r="E2741" s="133"/>
    </row>
    <row r="2742" spans="1:5">
      <c r="A2742" s="145"/>
      <c r="E2742" s="133"/>
    </row>
    <row r="2743" spans="1:5">
      <c r="A2743" s="145"/>
      <c r="E2743" s="133"/>
    </row>
    <row r="2744" spans="1:5">
      <c r="A2744" s="145"/>
      <c r="E2744" s="133"/>
    </row>
    <row r="2745" spans="1:5">
      <c r="A2745" s="145"/>
      <c r="E2745" s="133"/>
    </row>
    <row r="2746" spans="1:5">
      <c r="A2746" s="145"/>
      <c r="E2746" s="133"/>
    </row>
    <row r="2747" spans="1:5">
      <c r="A2747" s="145"/>
      <c r="E2747" s="133"/>
    </row>
    <row r="2748" spans="1:5">
      <c r="A2748" s="145"/>
      <c r="E2748" s="133"/>
    </row>
    <row r="2749" spans="1:5">
      <c r="A2749" s="145"/>
      <c r="E2749" s="133"/>
    </row>
    <row r="2750" spans="1:5">
      <c r="A2750" s="145"/>
      <c r="E2750" s="133"/>
    </row>
    <row r="2751" spans="1:5">
      <c r="A2751" s="145"/>
      <c r="E2751" s="133"/>
    </row>
    <row r="2752" spans="1:5">
      <c r="A2752" s="145"/>
      <c r="E2752" s="133"/>
    </row>
    <row r="2753" spans="1:5">
      <c r="A2753" s="145"/>
      <c r="E2753" s="133"/>
    </row>
    <row r="2754" spans="1:5">
      <c r="A2754" s="145"/>
      <c r="E2754" s="133"/>
    </row>
    <row r="2755" spans="1:5">
      <c r="A2755" s="145"/>
      <c r="E2755" s="133"/>
    </row>
    <row r="2756" spans="1:5">
      <c r="A2756" s="145"/>
      <c r="E2756" s="133"/>
    </row>
    <row r="2757" spans="1:5">
      <c r="A2757" s="145"/>
      <c r="E2757" s="133"/>
    </row>
    <row r="2758" spans="1:5">
      <c r="A2758" s="145"/>
      <c r="E2758" s="133"/>
    </row>
    <row r="2759" spans="1:5">
      <c r="A2759" s="145"/>
      <c r="E2759" s="133"/>
    </row>
    <row r="2760" spans="1:5">
      <c r="A2760" s="145"/>
      <c r="E2760" s="133"/>
    </row>
    <row r="2761" spans="1:5">
      <c r="A2761" s="145"/>
      <c r="E2761" s="133"/>
    </row>
    <row r="2762" spans="1:5">
      <c r="A2762" s="145"/>
      <c r="E2762" s="133"/>
    </row>
    <row r="2763" spans="1:5">
      <c r="A2763" s="145"/>
      <c r="E2763" s="133"/>
    </row>
    <row r="2764" spans="1:5">
      <c r="A2764" s="145"/>
      <c r="E2764" s="133"/>
    </row>
    <row r="2765" spans="1:5">
      <c r="A2765" s="145"/>
      <c r="E2765" s="133"/>
    </row>
    <row r="2766" spans="1:5">
      <c r="A2766" s="145"/>
      <c r="E2766" s="133"/>
    </row>
    <row r="2767" spans="1:5">
      <c r="A2767" s="145"/>
      <c r="E2767" s="133"/>
    </row>
    <row r="2768" spans="1:5">
      <c r="A2768" s="145"/>
      <c r="E2768" s="133"/>
    </row>
    <row r="2769" spans="1:5">
      <c r="A2769" s="145"/>
      <c r="E2769" s="133"/>
    </row>
    <row r="2770" spans="1:5">
      <c r="A2770" s="145"/>
      <c r="E2770" s="133"/>
    </row>
    <row r="2771" spans="1:5">
      <c r="A2771" s="145"/>
      <c r="E2771" s="133"/>
    </row>
    <row r="2772" spans="1:5">
      <c r="A2772" s="145"/>
      <c r="E2772" s="133"/>
    </row>
    <row r="2773" spans="1:5">
      <c r="A2773" s="145"/>
      <c r="E2773" s="133"/>
    </row>
    <row r="2774" spans="1:5">
      <c r="A2774" s="145"/>
      <c r="E2774" s="133"/>
    </row>
    <row r="2775" spans="1:5">
      <c r="A2775" s="145"/>
      <c r="E2775" s="133"/>
    </row>
    <row r="2776" spans="1:5">
      <c r="A2776" s="145"/>
      <c r="E2776" s="133"/>
    </row>
    <row r="2777" spans="1:5">
      <c r="A2777" s="145"/>
      <c r="E2777" s="133"/>
    </row>
    <row r="2778" spans="1:5">
      <c r="A2778" s="145"/>
      <c r="E2778" s="133"/>
    </row>
    <row r="2779" spans="1:5">
      <c r="A2779" s="145"/>
      <c r="E2779" s="133"/>
    </row>
    <row r="2780" spans="1:5">
      <c r="A2780" s="145"/>
      <c r="E2780" s="133"/>
    </row>
    <row r="2781" spans="1:5">
      <c r="A2781" s="145"/>
      <c r="E2781" s="133"/>
    </row>
    <row r="2782" spans="1:5">
      <c r="A2782" s="145"/>
      <c r="E2782" s="133"/>
    </row>
  </sheetData>
  <phoneticPr fontId="26" type="noConversion"/>
  <dataValidations count="1">
    <dataValidation type="list" allowBlank="1" showInputMessage="1" showErrorMessage="1" sqref="A3">
      <formula1>"1,2,3"</formula1>
    </dataValidation>
  </dataValidations>
  <pageMargins left="0.7" right="0.7" top="0.75" bottom="0.75" header="0.3" footer="0.3"/>
  <pageSetup paperSize="9" scale="1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VO27"/>
  <sheetViews>
    <sheetView zoomScale="90" zoomScaleNormal="90" zoomScalePageLayoutView="90" workbookViewId="0">
      <selection activeCell="J7" sqref="J7"/>
    </sheetView>
  </sheetViews>
  <sheetFormatPr defaultColWidth="11.125" defaultRowHeight="15.75"/>
  <cols>
    <col min="2" max="53" width="5.625" style="84" customWidth="1"/>
    <col min="54" max="54" width="5.625" style="130" customWidth="1"/>
    <col min="55" max="74" width="5.625" style="84" customWidth="1"/>
    <col min="75" max="75" width="5.125" style="84" bestFit="1" customWidth="1"/>
    <col min="76" max="76" width="4.875" style="84" bestFit="1" customWidth="1"/>
    <col min="77" max="77" width="4.375" style="84" bestFit="1" customWidth="1"/>
    <col min="78" max="78" width="5.125" style="84" bestFit="1" customWidth="1"/>
    <col min="79" max="79" width="6" style="84" bestFit="1" customWidth="1"/>
    <col min="80" max="80" width="5.625" style="84" bestFit="1" customWidth="1"/>
    <col min="81" max="105" width="4" style="84" bestFit="1" customWidth="1"/>
    <col min="106" max="106" width="4.875" style="84" bestFit="1" customWidth="1"/>
    <col min="107" max="130" width="4" style="84" bestFit="1" customWidth="1"/>
    <col min="131" max="131" width="7.625" style="84" bestFit="1" customWidth="1"/>
    <col min="132" max="132" width="7.875" style="84" bestFit="1" customWidth="1"/>
    <col min="133" max="133" width="6.5" style="84" bestFit="1" customWidth="1"/>
    <col min="134" max="134" width="6.625" style="84" bestFit="1" customWidth="1"/>
    <col min="135" max="135" width="5.125" style="84" bestFit="1" customWidth="1"/>
    <col min="136" max="136" width="5.5" style="84" bestFit="1" customWidth="1"/>
    <col min="137" max="137" width="6.625" style="84" bestFit="1" customWidth="1"/>
    <col min="138" max="138" width="7" style="84" bestFit="1" customWidth="1"/>
    <col min="139" max="140" width="4.375" style="84" bestFit="1" customWidth="1"/>
    <col min="141" max="141" width="5.125" style="84" bestFit="1" customWidth="1"/>
    <col min="142" max="142" width="5.125" style="84" customWidth="1"/>
    <col min="143" max="143" width="4.625" style="84" customWidth="1"/>
    <col min="144" max="144" width="4.375" style="84" customWidth="1"/>
    <col min="145" max="145" width="7.125" style="84" bestFit="1" customWidth="1"/>
    <col min="146" max="147" width="4.375" style="84" bestFit="1" customWidth="1"/>
    <col min="148" max="148" width="5.125" style="84" bestFit="1" customWidth="1"/>
    <col min="149" max="149" width="4.375" style="84" bestFit="1" customWidth="1"/>
    <col min="150" max="150" width="5.125" style="84" bestFit="1" customWidth="1"/>
    <col min="151" max="151" width="6.625" style="84" bestFit="1" customWidth="1"/>
    <col min="152" max="152" width="6.875" style="84" bestFit="1" customWidth="1"/>
    <col min="153" max="159" width="4.375" style="84" bestFit="1" customWidth="1"/>
    <col min="160" max="160" width="4.875" style="84" bestFit="1" customWidth="1"/>
    <col min="161" max="161" width="4.625" style="84" bestFit="1" customWidth="1"/>
    <col min="162" max="162" width="6.125" style="84" bestFit="1" customWidth="1"/>
    <col min="163" max="163" width="6.625" style="84" bestFit="1" customWidth="1"/>
    <col min="164" max="164" width="6.875" style="84" bestFit="1" customWidth="1"/>
    <col min="165" max="166" width="4.375" style="84" bestFit="1" customWidth="1"/>
    <col min="167" max="167" width="8.125" style="84" bestFit="1" customWidth="1"/>
    <col min="168" max="168" width="4.375" style="84" bestFit="1" customWidth="1"/>
    <col min="169" max="169" width="5.625" style="84" bestFit="1" customWidth="1"/>
    <col min="170" max="171" width="4.375" style="84" bestFit="1" customWidth="1"/>
    <col min="172" max="172" width="5.375" style="84" bestFit="1" customWidth="1"/>
    <col min="173" max="173" width="4.625" style="84" bestFit="1" customWidth="1"/>
    <col min="174" max="174" width="4.375" style="84" bestFit="1" customWidth="1"/>
    <col min="175" max="175" width="7.125" style="84" bestFit="1" customWidth="1"/>
    <col min="176" max="178" width="4.375" style="84" bestFit="1" customWidth="1"/>
    <col min="179" max="179" width="4.375" style="84" customWidth="1"/>
    <col min="180" max="181" width="4.375" style="84" bestFit="1" customWidth="1"/>
    <col min="182" max="182" width="5.5" style="84" bestFit="1" customWidth="1"/>
    <col min="183" max="183" width="4.375" style="84" bestFit="1" customWidth="1"/>
    <col min="184" max="184" width="6.625" style="84" bestFit="1" customWidth="1"/>
    <col min="185" max="185" width="5" style="84" bestFit="1" customWidth="1"/>
    <col min="186" max="186" width="6.375" style="84" bestFit="1" customWidth="1"/>
    <col min="187" max="187" width="4.875" style="84" bestFit="1" customWidth="1"/>
    <col min="188" max="188" width="5.375" style="84" bestFit="1" customWidth="1"/>
    <col min="189" max="189" width="4.375" style="84" bestFit="1" customWidth="1"/>
    <col min="190" max="190" width="5.125" style="84" bestFit="1" customWidth="1"/>
    <col min="191" max="191" width="5" style="84" bestFit="1" customWidth="1"/>
    <col min="192" max="192" width="5.375" style="84" bestFit="1" customWidth="1"/>
    <col min="193" max="193" width="4.875" style="84" bestFit="1" customWidth="1"/>
    <col min="194" max="202" width="5.125" style="84" bestFit="1" customWidth="1"/>
    <col min="203" max="204" width="6.125" style="84" bestFit="1" customWidth="1"/>
    <col min="205" max="210" width="4.375" style="84" bestFit="1" customWidth="1"/>
    <col min="211" max="217" width="6.5" style="84" bestFit="1" customWidth="1"/>
    <col min="218" max="221" width="4.375" style="84" bestFit="1" customWidth="1"/>
    <col min="222" max="226" width="7.625" style="84" bestFit="1" customWidth="1"/>
    <col min="227" max="227" width="6" style="84" customWidth="1"/>
    <col min="228" max="235" width="6" style="84" bestFit="1" customWidth="1"/>
    <col min="236" max="240" width="7.375" style="84" bestFit="1" customWidth="1"/>
    <col min="241" max="245" width="5.875" style="84" bestFit="1" customWidth="1"/>
    <col min="246" max="249" width="6.375" style="84" bestFit="1" customWidth="1"/>
    <col min="250" max="258" width="4.375" style="84" bestFit="1" customWidth="1"/>
    <col min="259" max="264" width="4.625" style="84" bestFit="1" customWidth="1"/>
    <col min="265" max="270" width="6.125" style="84" bestFit="1" customWidth="1"/>
    <col min="271" max="279" width="6" style="84" bestFit="1" customWidth="1"/>
    <col min="280" max="280" width="7" style="84" bestFit="1" customWidth="1"/>
    <col min="281" max="283" width="5.375" style="84" bestFit="1" customWidth="1"/>
    <col min="284" max="287" width="5.875" style="84" bestFit="1" customWidth="1"/>
    <col min="288" max="422" width="4.875" style="84" customWidth="1"/>
    <col min="423" max="424" width="6" style="84" bestFit="1" customWidth="1"/>
    <col min="425" max="427" width="4.625" style="84" bestFit="1" customWidth="1"/>
    <col min="428" max="428" width="6" style="84" bestFit="1" customWidth="1"/>
    <col min="429" max="431" width="4.625" style="84" bestFit="1" customWidth="1"/>
    <col min="432" max="432" width="6" style="84" bestFit="1" customWidth="1"/>
    <col min="433" max="435" width="5.625" style="84" bestFit="1" customWidth="1"/>
    <col min="436" max="436" width="6" style="84" bestFit="1" customWidth="1"/>
    <col min="437" max="439" width="5.625" style="84" bestFit="1" customWidth="1"/>
    <col min="440" max="440" width="6" style="84" bestFit="1" customWidth="1"/>
    <col min="441" max="443" width="5.625" style="84" bestFit="1" customWidth="1"/>
    <col min="444" max="449" width="4.625" style="84" bestFit="1" customWidth="1"/>
    <col min="450" max="450" width="6" style="84" bestFit="1" customWidth="1"/>
    <col min="451" max="452" width="4.625" style="84" bestFit="1" customWidth="1"/>
    <col min="453" max="462" width="5.625" style="84" bestFit="1" customWidth="1"/>
    <col min="463" max="463" width="5.875" style="84" bestFit="1" customWidth="1"/>
    <col min="464" max="465" width="6" style="84" bestFit="1" customWidth="1"/>
    <col min="466" max="466" width="5.625" style="84" bestFit="1" customWidth="1"/>
    <col min="467" max="467" width="6" style="84" bestFit="1" customWidth="1"/>
    <col min="468" max="468" width="5.625" style="84" bestFit="1" customWidth="1"/>
    <col min="469" max="470" width="6" style="84" bestFit="1" customWidth="1"/>
    <col min="471" max="475" width="5.625" style="84" bestFit="1" customWidth="1"/>
    <col min="476" max="476" width="8.375" style="84" bestFit="1" customWidth="1"/>
    <col min="477" max="481" width="6" style="84" bestFit="1" customWidth="1"/>
    <col min="482" max="482" width="5.625" style="84" bestFit="1" customWidth="1"/>
    <col min="483" max="483" width="6" style="84" bestFit="1" customWidth="1"/>
    <col min="484" max="485" width="5.625" style="84" bestFit="1" customWidth="1"/>
    <col min="486" max="489" width="6" style="84" bestFit="1" customWidth="1"/>
    <col min="490" max="490" width="8.375" style="84" bestFit="1" customWidth="1"/>
    <col min="491" max="491" width="8.625" style="84" bestFit="1" customWidth="1"/>
    <col min="492" max="492" width="8.375" style="84" bestFit="1" customWidth="1"/>
    <col min="493" max="493" width="8.625" style="84" bestFit="1" customWidth="1"/>
    <col min="494" max="494" width="13.5" style="84" bestFit="1" customWidth="1"/>
    <col min="495" max="495" width="13.625" style="84" bestFit="1" customWidth="1"/>
    <col min="496" max="496" width="8.625" style="84" bestFit="1" customWidth="1"/>
    <col min="497" max="497" width="11.125" style="84" bestFit="1" customWidth="1"/>
    <col min="498" max="498" width="11" style="84" bestFit="1" customWidth="1"/>
    <col min="499" max="499" width="5.625" style="84" bestFit="1" customWidth="1"/>
    <col min="500" max="500" width="6" style="84" bestFit="1" customWidth="1"/>
    <col min="501" max="501" width="5.625" style="84" bestFit="1" customWidth="1"/>
    <col min="502" max="503" width="6" style="84" bestFit="1" customWidth="1"/>
    <col min="504" max="504" width="8" style="84" bestFit="1" customWidth="1"/>
    <col min="505" max="506" width="6" style="84" bestFit="1" customWidth="1"/>
    <col min="507" max="507" width="5.625" style="84" bestFit="1" customWidth="1"/>
    <col min="508" max="513" width="6" style="84" bestFit="1" customWidth="1"/>
    <col min="514" max="530" width="6.625" style="84" bestFit="1" customWidth="1"/>
    <col min="531" max="531" width="8.625" style="84" bestFit="1" customWidth="1"/>
    <col min="532" max="532" width="6.625" style="84" bestFit="1" customWidth="1"/>
    <col min="533" max="539" width="8.625" style="84" bestFit="1" customWidth="1"/>
    <col min="540" max="543" width="6" style="84" bestFit="1" customWidth="1"/>
    <col min="544" max="544" width="5.625" style="84" bestFit="1" customWidth="1"/>
    <col min="545" max="546" width="8.625" style="84" bestFit="1" customWidth="1"/>
    <col min="547" max="547" width="11.125" style="84" bestFit="1" customWidth="1"/>
    <col min="548" max="548" width="6" style="84" bestFit="1" customWidth="1"/>
    <col min="549" max="551" width="6.625" style="84" bestFit="1" customWidth="1"/>
    <col min="552" max="552" width="8.625" style="84" bestFit="1" customWidth="1"/>
    <col min="553" max="553" width="16.375" style="84" bestFit="1" customWidth="1"/>
    <col min="554" max="554" width="5.875" style="84" bestFit="1" customWidth="1"/>
    <col min="555" max="555" width="6" style="84" bestFit="1" customWidth="1"/>
    <col min="556" max="556" width="8.625" style="84" bestFit="1" customWidth="1"/>
    <col min="557" max="557" width="16.375" style="84" bestFit="1" customWidth="1"/>
    <col min="558" max="558" width="5.875" style="84" bestFit="1" customWidth="1"/>
    <col min="559" max="561" width="5.625" style="84" bestFit="1" customWidth="1"/>
    <col min="562" max="566" width="6.625" style="84" bestFit="1" customWidth="1"/>
    <col min="567" max="567" width="6.625" style="84" customWidth="1"/>
    <col min="568" max="569" width="6.625" style="84" bestFit="1" customWidth="1"/>
    <col min="570" max="570" width="8.625" style="84" bestFit="1" customWidth="1"/>
    <col min="571" max="571" width="8.375" style="84" bestFit="1" customWidth="1"/>
    <col min="572" max="573" width="6.625" style="84" bestFit="1" customWidth="1"/>
    <col min="574" max="575" width="8.625" style="84" bestFit="1" customWidth="1"/>
    <col min="576" max="579" width="6.625" style="84" bestFit="1" customWidth="1"/>
    <col min="580" max="580" width="8.625" style="84" bestFit="1" customWidth="1"/>
    <col min="581" max="581" width="8.375" style="84" bestFit="1" customWidth="1"/>
    <col min="582" max="584" width="6.625" style="84" bestFit="1" customWidth="1"/>
    <col min="585" max="585" width="8.625" style="84" bestFit="1" customWidth="1"/>
    <col min="586" max="587" width="5.625" style="84" bestFit="1" customWidth="1"/>
  </cols>
  <sheetData>
    <row r="1" spans="1:587">
      <c r="B1" s="647" t="s">
        <v>3527</v>
      </c>
      <c r="C1" s="648"/>
      <c r="D1" s="648"/>
      <c r="E1" s="648"/>
      <c r="F1" s="648"/>
      <c r="G1" s="648"/>
      <c r="H1" s="648"/>
      <c r="I1" s="648"/>
      <c r="J1" s="648"/>
      <c r="K1" s="648"/>
      <c r="L1" s="648"/>
      <c r="M1" s="648"/>
      <c r="N1" s="648"/>
      <c r="O1" s="648"/>
      <c r="P1" s="648"/>
      <c r="Q1" s="648"/>
      <c r="R1" s="648"/>
      <c r="S1" s="650"/>
      <c r="T1" s="647" t="s">
        <v>3528</v>
      </c>
      <c r="U1" s="648"/>
      <c r="V1" s="648"/>
      <c r="W1" s="648"/>
      <c r="X1" s="650"/>
      <c r="Y1" s="647" t="s">
        <v>3529</v>
      </c>
      <c r="Z1" s="648"/>
      <c r="AA1" s="648"/>
      <c r="AB1" s="649"/>
      <c r="AC1" s="647" t="s">
        <v>5582</v>
      </c>
      <c r="AD1" s="648"/>
      <c r="AE1" s="648"/>
      <c r="AF1" s="648"/>
      <c r="AG1" s="648"/>
      <c r="AH1" s="649"/>
      <c r="AI1" s="647" t="s">
        <v>3697</v>
      </c>
      <c r="AJ1" s="648"/>
      <c r="AK1" s="648"/>
      <c r="AL1" s="648"/>
      <c r="AM1" s="648"/>
      <c r="AN1" s="649"/>
      <c r="AO1" s="647" t="s">
        <v>3536</v>
      </c>
      <c r="AP1" s="648"/>
      <c r="AQ1" s="648"/>
      <c r="AR1" s="648"/>
      <c r="AS1" s="648"/>
      <c r="AT1" s="649"/>
      <c r="AU1" s="647" t="s">
        <v>3537</v>
      </c>
      <c r="AV1" s="648"/>
      <c r="AW1" s="648"/>
      <c r="AX1" s="648"/>
      <c r="AY1" s="648"/>
      <c r="AZ1" s="648"/>
      <c r="BA1" s="649"/>
      <c r="BB1" s="647" t="s">
        <v>2243</v>
      </c>
      <c r="BC1" s="648"/>
      <c r="BD1" s="648"/>
      <c r="BE1" s="648"/>
      <c r="BF1" s="648"/>
      <c r="BG1" s="648"/>
      <c r="BH1" s="648"/>
      <c r="BI1" s="648"/>
      <c r="BJ1" s="648"/>
      <c r="BK1" s="648"/>
      <c r="BL1" s="648"/>
      <c r="BM1" s="648"/>
      <c r="BN1" s="648"/>
      <c r="BO1" s="648"/>
      <c r="BP1" s="648"/>
      <c r="BQ1" s="648"/>
      <c r="BR1" s="648"/>
      <c r="BS1" s="648"/>
      <c r="BT1" s="648"/>
      <c r="BU1" s="648"/>
      <c r="BV1" s="649"/>
      <c r="BW1" s="647" t="s">
        <v>2244</v>
      </c>
      <c r="BX1" s="648"/>
      <c r="BY1" s="648"/>
      <c r="BZ1" s="648"/>
      <c r="CA1" s="648"/>
      <c r="CB1" s="649"/>
      <c r="CC1" s="644" t="s">
        <v>5615</v>
      </c>
      <c r="CD1" s="645"/>
      <c r="CE1" s="645"/>
      <c r="CF1" s="645"/>
      <c r="CG1" s="645"/>
      <c r="CH1" s="645"/>
      <c r="CI1" s="645"/>
      <c r="CJ1" s="645"/>
      <c r="CK1" s="645"/>
      <c r="CL1" s="645"/>
      <c r="CM1" s="645"/>
      <c r="CN1" s="645"/>
      <c r="CO1" s="645"/>
      <c r="CP1" s="645"/>
      <c r="CQ1" s="645"/>
      <c r="CR1" s="645"/>
      <c r="CS1" s="645"/>
      <c r="CT1" s="645"/>
      <c r="CU1" s="645"/>
      <c r="CV1" s="645"/>
      <c r="CW1" s="645"/>
      <c r="CX1" s="645"/>
      <c r="CY1" s="645"/>
      <c r="CZ1" s="645"/>
      <c r="DA1" s="646"/>
      <c r="DB1" s="644" t="s">
        <v>5616</v>
      </c>
      <c r="DC1" s="645"/>
      <c r="DD1" s="645"/>
      <c r="DE1" s="645"/>
      <c r="DF1" s="645"/>
      <c r="DG1" s="645"/>
      <c r="DH1" s="645"/>
      <c r="DI1" s="645"/>
      <c r="DJ1" s="645"/>
      <c r="DK1" s="645"/>
      <c r="DL1" s="645"/>
      <c r="DM1" s="645"/>
      <c r="DN1" s="645"/>
      <c r="DO1" s="645"/>
      <c r="DP1" s="645"/>
      <c r="DQ1" s="645"/>
      <c r="DR1" s="645"/>
      <c r="DS1" s="645"/>
      <c r="DT1" s="645"/>
      <c r="DU1" s="645"/>
      <c r="DV1" s="645"/>
      <c r="DW1" s="645"/>
      <c r="DX1" s="645"/>
      <c r="DY1" s="645"/>
      <c r="DZ1" s="646"/>
      <c r="EA1" s="647" t="s">
        <v>965</v>
      </c>
      <c r="EB1" s="648"/>
      <c r="EC1" s="648"/>
      <c r="ED1" s="648"/>
      <c r="EE1" s="648"/>
      <c r="EF1" s="648"/>
      <c r="EG1" s="648"/>
      <c r="EH1" s="648"/>
      <c r="EI1" s="648"/>
      <c r="EJ1" s="648"/>
      <c r="EK1" s="648"/>
      <c r="EL1" s="648"/>
      <c r="EM1" s="649"/>
      <c r="EN1" s="647" t="s">
        <v>1676</v>
      </c>
      <c r="EO1" s="648"/>
      <c r="EP1" s="648"/>
      <c r="EQ1" s="648"/>
      <c r="ER1" s="648"/>
      <c r="ES1" s="648"/>
      <c r="ET1" s="648"/>
      <c r="EU1" s="648"/>
      <c r="EV1" s="648"/>
      <c r="EW1" s="648"/>
      <c r="EX1" s="648"/>
      <c r="EY1" s="648"/>
      <c r="EZ1" s="648"/>
      <c r="FA1" s="648"/>
      <c r="FB1" s="648"/>
      <c r="FC1" s="648"/>
      <c r="FD1" s="648"/>
      <c r="FE1" s="648"/>
      <c r="FF1" s="648"/>
      <c r="FG1" s="648"/>
      <c r="FH1" s="649"/>
      <c r="FI1" s="647" t="s">
        <v>3555</v>
      </c>
      <c r="FJ1" s="648"/>
      <c r="FK1" s="648"/>
      <c r="FL1" s="648"/>
      <c r="FM1" s="648"/>
      <c r="FN1" s="649"/>
      <c r="FO1" s="647" t="s">
        <v>3556</v>
      </c>
      <c r="FP1" s="648"/>
      <c r="FQ1" s="648"/>
      <c r="FR1" s="648"/>
      <c r="FS1" s="650"/>
      <c r="FT1" s="647" t="s">
        <v>3541</v>
      </c>
      <c r="FU1" s="648"/>
      <c r="FV1" s="649"/>
      <c r="FW1" s="129" t="s">
        <v>3740</v>
      </c>
      <c r="FX1" s="651" t="s">
        <v>1659</v>
      </c>
      <c r="FY1" s="648"/>
      <c r="FZ1" s="648"/>
      <c r="GA1" s="648"/>
      <c r="GB1" s="648"/>
      <c r="GC1" s="648"/>
      <c r="GD1" s="648"/>
      <c r="GE1" s="648"/>
      <c r="GF1" s="648"/>
      <c r="GG1" s="648"/>
      <c r="GH1" s="648"/>
      <c r="GI1" s="648"/>
      <c r="GJ1" s="648"/>
      <c r="GK1" s="649"/>
      <c r="GL1" s="647" t="s">
        <v>3542</v>
      </c>
      <c r="GM1" s="648"/>
      <c r="GN1" s="648"/>
      <c r="GO1" s="648"/>
      <c r="GP1" s="648"/>
      <c r="GQ1" s="648"/>
      <c r="GR1" s="648"/>
      <c r="GS1" s="648"/>
      <c r="GT1" s="648"/>
      <c r="GU1" s="648"/>
      <c r="GV1" s="649"/>
      <c r="GW1" s="647" t="s">
        <v>2448</v>
      </c>
      <c r="GX1" s="648"/>
      <c r="GY1" s="648"/>
      <c r="GZ1" s="648"/>
      <c r="HA1" s="648"/>
      <c r="HB1" s="649"/>
      <c r="HC1" s="647" t="s">
        <v>3543</v>
      </c>
      <c r="HD1" s="648"/>
      <c r="HE1" s="648"/>
      <c r="HF1" s="648"/>
      <c r="HG1" s="648"/>
      <c r="HH1" s="648"/>
      <c r="HI1" s="649"/>
      <c r="HJ1" s="647" t="s">
        <v>3544</v>
      </c>
      <c r="HK1" s="648"/>
      <c r="HL1" s="648"/>
      <c r="HM1" s="649"/>
      <c r="HN1" s="647" t="s">
        <v>3545</v>
      </c>
      <c r="HO1" s="648"/>
      <c r="HP1" s="648"/>
      <c r="HQ1" s="648"/>
      <c r="HR1" s="648"/>
      <c r="HS1" s="650"/>
      <c r="HT1" s="651" t="s">
        <v>1650</v>
      </c>
      <c r="HU1" s="648"/>
      <c r="HV1" s="648"/>
      <c r="HW1" s="648"/>
      <c r="HX1" s="648"/>
      <c r="HY1" s="648"/>
      <c r="HZ1" s="648"/>
      <c r="IA1" s="650"/>
      <c r="IB1" s="651" t="s">
        <v>1651</v>
      </c>
      <c r="IC1" s="648"/>
      <c r="ID1" s="648"/>
      <c r="IE1" s="648"/>
      <c r="IF1" s="650"/>
      <c r="IG1" s="651" t="s">
        <v>3546</v>
      </c>
      <c r="IH1" s="648"/>
      <c r="II1" s="648"/>
      <c r="IJ1" s="648"/>
      <c r="IK1" s="650"/>
      <c r="IL1" s="647" t="s">
        <v>2453</v>
      </c>
      <c r="IM1" s="648"/>
      <c r="IN1" s="648"/>
      <c r="IO1" s="650"/>
      <c r="IP1" s="651" t="s">
        <v>2454</v>
      </c>
      <c r="IQ1" s="648"/>
      <c r="IR1" s="648"/>
      <c r="IS1" s="648"/>
      <c r="IT1" s="648"/>
      <c r="IU1" s="648"/>
      <c r="IV1" s="648"/>
      <c r="IW1" s="648"/>
      <c r="IX1" s="648"/>
      <c r="IY1" s="648"/>
      <c r="IZ1" s="648"/>
      <c r="JA1" s="648"/>
      <c r="JB1" s="648"/>
      <c r="JC1" s="648"/>
      <c r="JD1" s="650"/>
      <c r="JE1" s="651" t="s">
        <v>2455</v>
      </c>
      <c r="JF1" s="648"/>
      <c r="JG1" s="648"/>
      <c r="JH1" s="648"/>
      <c r="JI1" s="648"/>
      <c r="JJ1" s="650"/>
      <c r="JK1" s="651" t="s">
        <v>3547</v>
      </c>
      <c r="JL1" s="648"/>
      <c r="JM1" s="648"/>
      <c r="JN1" s="648"/>
      <c r="JO1" s="648"/>
      <c r="JP1" s="648"/>
      <c r="JQ1" s="648"/>
      <c r="JR1" s="648"/>
      <c r="JS1" s="648"/>
      <c r="JT1" s="650"/>
      <c r="JU1" s="651" t="s">
        <v>3548</v>
      </c>
      <c r="JV1" s="648"/>
      <c r="JW1" s="650"/>
      <c r="JX1" s="651" t="s">
        <v>3549</v>
      </c>
      <c r="JY1" s="648"/>
      <c r="JZ1" s="648"/>
      <c r="KA1" s="649"/>
      <c r="KB1" s="647" t="s">
        <v>3550</v>
      </c>
      <c r="KC1" s="648"/>
      <c r="KD1" s="648"/>
      <c r="KE1" s="648"/>
      <c r="KF1" s="648"/>
      <c r="KG1" s="648"/>
      <c r="KH1" s="648"/>
      <c r="KI1" s="648"/>
      <c r="KJ1" s="648"/>
      <c r="KK1" s="648"/>
      <c r="KL1" s="648"/>
      <c r="KM1" s="648"/>
      <c r="KN1" s="648"/>
      <c r="KO1" s="648"/>
      <c r="KP1" s="648"/>
      <c r="KQ1" s="648"/>
      <c r="KR1" s="648"/>
      <c r="KS1" s="648"/>
      <c r="KT1" s="648"/>
      <c r="KU1" s="648"/>
      <c r="KV1" s="648"/>
      <c r="KW1" s="648"/>
      <c r="KX1" s="648"/>
      <c r="KY1" s="648"/>
      <c r="KZ1" s="648"/>
      <c r="LA1" s="648"/>
      <c r="LB1" s="648"/>
      <c r="LC1" s="648"/>
      <c r="LD1" s="648"/>
      <c r="LE1" s="648"/>
      <c r="LF1" s="648"/>
      <c r="LG1" s="648"/>
      <c r="LH1" s="648"/>
      <c r="LI1" s="648"/>
      <c r="LJ1" s="648"/>
      <c r="LK1" s="648"/>
      <c r="LL1" s="648"/>
      <c r="LM1" s="648"/>
      <c r="LN1" s="648"/>
      <c r="LO1" s="648"/>
      <c r="LP1" s="648"/>
      <c r="LQ1" s="648"/>
      <c r="LR1" s="648"/>
      <c r="LS1" s="648"/>
      <c r="LT1" s="648"/>
      <c r="LU1" s="648"/>
      <c r="LV1" s="648"/>
      <c r="LW1" s="648"/>
      <c r="LX1" s="648"/>
      <c r="LY1" s="648"/>
      <c r="LZ1" s="648"/>
      <c r="MA1" s="648"/>
      <c r="MB1" s="648"/>
      <c r="MC1" s="648"/>
      <c r="MD1" s="648"/>
      <c r="ME1" s="648"/>
      <c r="MF1" s="648"/>
      <c r="MG1" s="648"/>
      <c r="MH1" s="648"/>
      <c r="MI1" s="648"/>
      <c r="MJ1" s="648"/>
      <c r="MK1" s="648"/>
      <c r="ML1" s="648"/>
      <c r="MM1" s="648"/>
      <c r="MN1" s="648"/>
      <c r="MO1" s="648"/>
      <c r="MP1" s="648"/>
      <c r="MQ1" s="648"/>
      <c r="MR1" s="648"/>
      <c r="MS1" s="648"/>
      <c r="MT1" s="648"/>
      <c r="MU1" s="648"/>
      <c r="MV1" s="648"/>
      <c r="MW1" s="648"/>
      <c r="MX1" s="648"/>
      <c r="MY1" s="648"/>
      <c r="MZ1" s="648"/>
      <c r="NA1" s="648"/>
      <c r="NB1" s="648"/>
      <c r="NC1" s="648"/>
      <c r="ND1" s="648"/>
      <c r="NE1" s="648"/>
      <c r="NF1" s="648"/>
      <c r="NG1" s="648"/>
      <c r="NH1" s="648"/>
      <c r="NI1" s="648"/>
      <c r="NJ1" s="648"/>
      <c r="NK1" s="648"/>
      <c r="NL1" s="648"/>
      <c r="NM1" s="648"/>
      <c r="NN1" s="648"/>
      <c r="NO1" s="648"/>
      <c r="NP1" s="648"/>
      <c r="NQ1" s="648"/>
      <c r="NR1" s="648"/>
      <c r="NS1" s="648"/>
      <c r="NT1" s="648"/>
      <c r="NU1" s="648"/>
      <c r="NV1" s="648"/>
      <c r="NW1" s="648"/>
      <c r="NX1" s="648"/>
      <c r="NY1" s="649"/>
      <c r="NZ1" s="647" t="s">
        <v>3551</v>
      </c>
      <c r="OA1" s="648"/>
      <c r="OB1" s="648"/>
      <c r="OC1" s="648"/>
      <c r="OD1" s="648"/>
      <c r="OE1" s="648"/>
      <c r="OF1" s="648"/>
      <c r="OG1" s="648"/>
      <c r="OH1" s="648"/>
      <c r="OI1" s="649"/>
      <c r="OJ1" s="647" t="s">
        <v>3552</v>
      </c>
      <c r="OK1" s="648"/>
      <c r="OL1" s="648"/>
      <c r="OM1" s="648"/>
      <c r="ON1" s="648"/>
      <c r="OO1" s="648"/>
      <c r="OP1" s="648"/>
      <c r="OQ1" s="648"/>
      <c r="OR1" s="648"/>
      <c r="OS1" s="648"/>
      <c r="OT1" s="648"/>
      <c r="OU1" s="648"/>
      <c r="OV1" s="648"/>
      <c r="OW1" s="648"/>
      <c r="OX1" s="648"/>
      <c r="OY1" s="648"/>
      <c r="OZ1" s="648"/>
      <c r="PA1" s="648"/>
      <c r="PB1" s="648"/>
      <c r="PC1" s="648"/>
      <c r="PD1" s="648"/>
      <c r="PE1" s="648"/>
      <c r="PF1" s="649"/>
      <c r="PG1" s="647" t="s">
        <v>3792</v>
      </c>
      <c r="PH1" s="648"/>
      <c r="PI1" s="648"/>
      <c r="PJ1" s="648"/>
      <c r="PK1" s="648"/>
      <c r="PL1" s="648"/>
      <c r="PM1" s="648"/>
      <c r="PN1" s="648"/>
      <c r="PO1" s="648"/>
      <c r="PP1" s="648"/>
      <c r="PQ1" s="648"/>
      <c r="PR1" s="648"/>
      <c r="PS1" s="648"/>
      <c r="PT1" s="648"/>
      <c r="PU1" s="648"/>
      <c r="PV1" s="648"/>
      <c r="PW1" s="648"/>
      <c r="PX1" s="648"/>
      <c r="PY1" s="648"/>
      <c r="PZ1" s="648"/>
      <c r="QA1" s="649"/>
      <c r="QB1" s="647" t="s">
        <v>3793</v>
      </c>
      <c r="QC1" s="648"/>
      <c r="QD1" s="648"/>
      <c r="QE1" s="648"/>
      <c r="QF1" s="648"/>
      <c r="QG1" s="648"/>
      <c r="QH1" s="648"/>
      <c r="QI1" s="648"/>
      <c r="QJ1" s="648"/>
      <c r="QK1" s="648"/>
      <c r="QL1" s="648"/>
      <c r="QM1" s="648"/>
      <c r="QN1" s="648"/>
      <c r="QO1" s="648"/>
      <c r="QP1" s="648"/>
      <c r="QQ1" s="648"/>
      <c r="QR1" s="648"/>
      <c r="QS1" s="648"/>
      <c r="QT1" s="648"/>
      <c r="QU1" s="648"/>
      <c r="QV1" s="648"/>
      <c r="QW1" s="648"/>
      <c r="QX1" s="648"/>
      <c r="QY1" s="648"/>
      <c r="QZ1" s="648"/>
      <c r="RA1" s="648"/>
      <c r="RB1" s="648"/>
      <c r="RC1" s="648"/>
      <c r="RD1" s="648"/>
      <c r="RE1" s="648"/>
      <c r="RF1" s="648"/>
      <c r="RG1" s="648"/>
      <c r="RH1" s="648"/>
      <c r="RI1" s="648"/>
      <c r="RJ1" s="648"/>
      <c r="RK1" s="648"/>
      <c r="RL1" s="648"/>
      <c r="RM1" s="648"/>
      <c r="RN1" s="648"/>
      <c r="RO1" s="648"/>
      <c r="RP1" s="648"/>
      <c r="RQ1" s="648"/>
      <c r="RR1" s="648"/>
      <c r="RS1" s="648"/>
      <c r="RT1" s="649"/>
      <c r="RU1" s="647" t="s">
        <v>3794</v>
      </c>
      <c r="RV1" s="648"/>
      <c r="RW1" s="648"/>
      <c r="RX1" s="648"/>
      <c r="RY1" s="648"/>
      <c r="RZ1" s="648"/>
      <c r="SA1" s="648"/>
      <c r="SB1" s="648"/>
      <c r="SC1" s="648"/>
      <c r="SD1" s="648"/>
      <c r="SE1" s="648"/>
      <c r="SF1" s="648"/>
      <c r="SG1" s="649"/>
      <c r="SH1" s="647" t="s">
        <v>3795</v>
      </c>
      <c r="SI1" s="649"/>
      <c r="SJ1" s="155" t="s">
        <v>3796</v>
      </c>
      <c r="SK1" s="647" t="s">
        <v>3797</v>
      </c>
      <c r="SL1" s="648"/>
      <c r="SM1" s="648"/>
      <c r="SN1" s="648"/>
      <c r="SO1" s="648"/>
      <c r="SP1" s="648"/>
      <c r="SQ1" s="648"/>
      <c r="SR1" s="648"/>
      <c r="SS1" s="648"/>
      <c r="ST1" s="648"/>
      <c r="SU1" s="648"/>
      <c r="SV1" s="648"/>
      <c r="SW1" s="648"/>
      <c r="SX1" s="648"/>
      <c r="SY1" s="648"/>
      <c r="SZ1" s="648"/>
      <c r="TA1" s="648"/>
      <c r="TB1" s="648"/>
      <c r="TC1" s="648"/>
      <c r="TD1" s="648"/>
      <c r="TE1" s="648"/>
      <c r="TF1" s="648"/>
      <c r="TG1" s="648"/>
      <c r="TH1" s="648"/>
      <c r="TI1" s="648"/>
      <c r="TJ1" s="648"/>
      <c r="TK1" s="648"/>
      <c r="TL1" s="648"/>
      <c r="TM1" s="648"/>
      <c r="TN1" s="648"/>
      <c r="TO1" s="648"/>
      <c r="TP1" s="648"/>
      <c r="TQ1" s="648"/>
      <c r="TR1" s="648"/>
      <c r="TS1" s="649"/>
      <c r="TT1" s="644" t="s">
        <v>3798</v>
      </c>
      <c r="TU1" s="645"/>
      <c r="TV1" s="645"/>
      <c r="TW1" s="645"/>
      <c r="TX1" s="645"/>
      <c r="TY1" s="645"/>
      <c r="TZ1" s="645"/>
      <c r="UA1" s="645"/>
      <c r="UB1" s="645"/>
      <c r="UC1" s="645"/>
      <c r="UD1" s="645"/>
      <c r="UE1" s="645"/>
      <c r="UF1" s="646"/>
      <c r="UG1" s="647" t="s">
        <v>3799</v>
      </c>
      <c r="UH1" s="648"/>
      <c r="UI1" s="648"/>
      <c r="UJ1" s="648"/>
      <c r="UK1" s="648"/>
      <c r="UL1" s="648"/>
      <c r="UM1" s="648"/>
      <c r="UN1" s="648"/>
      <c r="UO1" s="648"/>
      <c r="UP1" s="648"/>
      <c r="UQ1" s="648"/>
      <c r="UR1" s="648"/>
      <c r="US1" s="648"/>
      <c r="UT1" s="648"/>
      <c r="UU1" s="648"/>
      <c r="UV1" s="648"/>
      <c r="UW1" s="648"/>
      <c r="UX1" s="648"/>
      <c r="UY1" s="648"/>
      <c r="UZ1" s="648"/>
      <c r="VA1" s="648"/>
      <c r="VB1" s="648"/>
      <c r="VC1" s="648"/>
      <c r="VD1" s="648"/>
      <c r="VE1" s="648"/>
      <c r="VF1" s="648"/>
      <c r="VG1" s="648"/>
      <c r="VH1" s="648"/>
      <c r="VI1" s="648"/>
      <c r="VJ1" s="648"/>
      <c r="VK1" s="648"/>
      <c r="VL1" s="648"/>
      <c r="VM1" s="649"/>
      <c r="VN1" s="647" t="s">
        <v>3800</v>
      </c>
      <c r="VO1" s="650"/>
    </row>
    <row r="2" spans="1:587" s="127" customFormat="1" ht="365.1" customHeight="1" thickBot="1">
      <c r="A2" s="1" t="s">
        <v>3553</v>
      </c>
      <c r="B2" s="161" t="s">
        <v>304</v>
      </c>
      <c r="C2" s="158" t="s">
        <v>305</v>
      </c>
      <c r="D2" s="158" t="s">
        <v>276</v>
      </c>
      <c r="E2" s="158" t="s">
        <v>311</v>
      </c>
      <c r="F2" s="158" t="s">
        <v>306</v>
      </c>
      <c r="G2" s="158" t="s">
        <v>303</v>
      </c>
      <c r="H2" s="158" t="s">
        <v>5</v>
      </c>
      <c r="I2" s="158" t="s">
        <v>6</v>
      </c>
      <c r="J2" s="158" t="s">
        <v>7</v>
      </c>
      <c r="K2" s="158" t="s">
        <v>8</v>
      </c>
      <c r="L2" s="158" t="s">
        <v>3520</v>
      </c>
      <c r="M2" s="158" t="s">
        <v>3521</v>
      </c>
      <c r="N2" s="158" t="s">
        <v>3522</v>
      </c>
      <c r="O2" s="158" t="s">
        <v>3526</v>
      </c>
      <c r="P2" s="158" t="s">
        <v>307</v>
      </c>
      <c r="Q2" s="158" t="s">
        <v>3523</v>
      </c>
      <c r="R2" s="158" t="s">
        <v>3525</v>
      </c>
      <c r="S2" s="159" t="s">
        <v>3524</v>
      </c>
      <c r="T2" s="161" t="s">
        <v>67</v>
      </c>
      <c r="U2" s="158" t="s">
        <v>170</v>
      </c>
      <c r="V2" s="158" t="s">
        <v>171</v>
      </c>
      <c r="W2" s="158" t="s">
        <v>172</v>
      </c>
      <c r="X2" s="159" t="s">
        <v>41</v>
      </c>
      <c r="Y2" s="161" t="s">
        <v>178</v>
      </c>
      <c r="Z2" s="158" t="s">
        <v>179</v>
      </c>
      <c r="AA2" s="158" t="s">
        <v>180</v>
      </c>
      <c r="AB2" s="160" t="s">
        <v>177</v>
      </c>
      <c r="AC2" s="161" t="s">
        <v>859</v>
      </c>
      <c r="AD2" s="158" t="s">
        <v>174</v>
      </c>
      <c r="AE2" s="158" t="s">
        <v>175</v>
      </c>
      <c r="AF2" s="158" t="s">
        <v>176</v>
      </c>
      <c r="AG2" s="158" t="s">
        <v>858</v>
      </c>
      <c r="AH2" s="160" t="s">
        <v>177</v>
      </c>
      <c r="AI2" s="161" t="s">
        <v>2241</v>
      </c>
      <c r="AJ2" s="158" t="s">
        <v>2242</v>
      </c>
      <c r="AK2" s="158" t="s">
        <v>2238</v>
      </c>
      <c r="AL2" s="158" t="s">
        <v>2239</v>
      </c>
      <c r="AM2" s="158" t="s">
        <v>2240</v>
      </c>
      <c r="AN2" s="160" t="s">
        <v>177</v>
      </c>
      <c r="AO2" s="161" t="s">
        <v>3531</v>
      </c>
      <c r="AP2" s="158" t="s">
        <v>3532</v>
      </c>
      <c r="AQ2" s="158" t="s">
        <v>3533</v>
      </c>
      <c r="AR2" s="158" t="s">
        <v>3530</v>
      </c>
      <c r="AS2" s="158" t="s">
        <v>3534</v>
      </c>
      <c r="AT2" s="160" t="s">
        <v>3535</v>
      </c>
      <c r="AU2" s="161" t="s">
        <v>2</v>
      </c>
      <c r="AV2" s="158" t="s">
        <v>3</v>
      </c>
      <c r="AW2" s="158" t="s">
        <v>4</v>
      </c>
      <c r="AX2" s="158" t="s">
        <v>297</v>
      </c>
      <c r="AY2" s="158" t="s">
        <v>283</v>
      </c>
      <c r="AZ2" s="158" t="s">
        <v>3538</v>
      </c>
      <c r="BA2" s="160" t="s">
        <v>3539</v>
      </c>
      <c r="BB2" s="165" t="s">
        <v>842</v>
      </c>
      <c r="BC2" s="158" t="s">
        <v>843</v>
      </c>
      <c r="BD2" s="158" t="s">
        <v>844</v>
      </c>
      <c r="BE2" s="158" t="s">
        <v>2475</v>
      </c>
      <c r="BF2" s="158" t="s">
        <v>1851</v>
      </c>
      <c r="BG2" s="158" t="s">
        <v>1852</v>
      </c>
      <c r="BH2" s="158" t="s">
        <v>1853</v>
      </c>
      <c r="BI2" s="158" t="s">
        <v>2476</v>
      </c>
      <c r="BJ2" s="158" t="s">
        <v>845</v>
      </c>
      <c r="BK2" s="158" t="s">
        <v>846</v>
      </c>
      <c r="BL2" s="158" t="s">
        <v>854</v>
      </c>
      <c r="BM2" s="158" t="s">
        <v>847</v>
      </c>
      <c r="BN2" s="158" t="s">
        <v>1591</v>
      </c>
      <c r="BO2" s="158" t="s">
        <v>848</v>
      </c>
      <c r="BP2" s="158" t="s">
        <v>850</v>
      </c>
      <c r="BQ2" s="158" t="s">
        <v>849</v>
      </c>
      <c r="BR2" s="158" t="s">
        <v>851</v>
      </c>
      <c r="BS2" s="158" t="s">
        <v>852</v>
      </c>
      <c r="BT2" s="158" t="s">
        <v>853</v>
      </c>
      <c r="BU2" s="158" t="s">
        <v>3540</v>
      </c>
      <c r="BV2" s="160" t="s">
        <v>1934</v>
      </c>
      <c r="BW2" s="161" t="s">
        <v>2245</v>
      </c>
      <c r="BX2" s="158" t="s">
        <v>67</v>
      </c>
      <c r="BY2" s="158" t="s">
        <v>170</v>
      </c>
      <c r="BZ2" s="158" t="s">
        <v>171</v>
      </c>
      <c r="CA2" s="158" t="s">
        <v>172</v>
      </c>
      <c r="CB2" s="160" t="s">
        <v>41</v>
      </c>
      <c r="CC2" s="161" t="s">
        <v>2466</v>
      </c>
      <c r="CD2" s="158" t="s">
        <v>2157</v>
      </c>
      <c r="CE2" s="158" t="s">
        <v>2158</v>
      </c>
      <c r="CF2" s="158" t="s">
        <v>2159</v>
      </c>
      <c r="CG2" s="158" t="s">
        <v>2160</v>
      </c>
      <c r="CH2" s="158" t="s">
        <v>2161</v>
      </c>
      <c r="CI2" s="158" t="s">
        <v>2190</v>
      </c>
      <c r="CJ2" s="158" t="s">
        <v>2162</v>
      </c>
      <c r="CK2" s="158" t="s">
        <v>2163</v>
      </c>
      <c r="CL2" s="158" t="s">
        <v>2164</v>
      </c>
      <c r="CM2" s="158" t="s">
        <v>2184</v>
      </c>
      <c r="CN2" s="158" t="s">
        <v>2166</v>
      </c>
      <c r="CO2" s="158" t="s">
        <v>2167</v>
      </c>
      <c r="CP2" s="158" t="s">
        <v>2168</v>
      </c>
      <c r="CQ2" s="158" t="s">
        <v>2185</v>
      </c>
      <c r="CR2" s="158" t="s">
        <v>2170</v>
      </c>
      <c r="CS2" s="158" t="s">
        <v>2171</v>
      </c>
      <c r="CT2" s="158" t="s">
        <v>2186</v>
      </c>
      <c r="CU2" s="158" t="s">
        <v>2187</v>
      </c>
      <c r="CV2" s="158" t="s">
        <v>2176</v>
      </c>
      <c r="CW2" s="158" t="s">
        <v>2177</v>
      </c>
      <c r="CX2" s="158" t="s">
        <v>2178</v>
      </c>
      <c r="CY2" s="158" t="s">
        <v>2179</v>
      </c>
      <c r="CZ2" s="158" t="s">
        <v>2173</v>
      </c>
      <c r="DA2" s="159" t="s">
        <v>2174</v>
      </c>
      <c r="DB2" s="161" t="s">
        <v>2466</v>
      </c>
      <c r="DC2" s="158" t="s">
        <v>2157</v>
      </c>
      <c r="DD2" s="158" t="s">
        <v>2158</v>
      </c>
      <c r="DE2" s="158" t="s">
        <v>2159</v>
      </c>
      <c r="DF2" s="158" t="s">
        <v>2160</v>
      </c>
      <c r="DG2" s="158" t="s">
        <v>2161</v>
      </c>
      <c r="DH2" s="158" t="s">
        <v>2190</v>
      </c>
      <c r="DI2" s="158" t="s">
        <v>2162</v>
      </c>
      <c r="DJ2" s="158" t="s">
        <v>2163</v>
      </c>
      <c r="DK2" s="158" t="s">
        <v>2164</v>
      </c>
      <c r="DL2" s="158" t="s">
        <v>2184</v>
      </c>
      <c r="DM2" s="158" t="s">
        <v>2166</v>
      </c>
      <c r="DN2" s="158" t="s">
        <v>2167</v>
      </c>
      <c r="DO2" s="158" t="s">
        <v>2168</v>
      </c>
      <c r="DP2" s="158" t="s">
        <v>2185</v>
      </c>
      <c r="DQ2" s="158" t="s">
        <v>2170</v>
      </c>
      <c r="DR2" s="158" t="s">
        <v>2171</v>
      </c>
      <c r="DS2" s="158" t="s">
        <v>2186</v>
      </c>
      <c r="DT2" s="158" t="s">
        <v>2187</v>
      </c>
      <c r="DU2" s="158" t="s">
        <v>2176</v>
      </c>
      <c r="DV2" s="158" t="s">
        <v>2177</v>
      </c>
      <c r="DW2" s="158" t="s">
        <v>2178</v>
      </c>
      <c r="DX2" s="158" t="s">
        <v>2179</v>
      </c>
      <c r="DY2" s="158" t="s">
        <v>2173</v>
      </c>
      <c r="DZ2" s="159" t="s">
        <v>2174</v>
      </c>
      <c r="EA2" s="161" t="s">
        <v>961</v>
      </c>
      <c r="EB2" s="158" t="s">
        <v>775</v>
      </c>
      <c r="EC2" s="158" t="s">
        <v>962</v>
      </c>
      <c r="ED2" s="158" t="s">
        <v>776</v>
      </c>
      <c r="EE2" s="158" t="s">
        <v>963</v>
      </c>
      <c r="EF2" s="158" t="s">
        <v>778</v>
      </c>
      <c r="EG2" s="158" t="s">
        <v>964</v>
      </c>
      <c r="EH2" s="158" t="s">
        <v>780</v>
      </c>
      <c r="EI2" s="158" t="s">
        <v>828</v>
      </c>
      <c r="EJ2" s="158" t="s">
        <v>827</v>
      </c>
      <c r="EK2" s="158" t="s">
        <v>773</v>
      </c>
      <c r="EL2" s="158" t="s">
        <v>1597</v>
      </c>
      <c r="EM2" s="160" t="s">
        <v>1605</v>
      </c>
      <c r="EN2" s="161" t="s">
        <v>2193</v>
      </c>
      <c r="EO2" s="158" t="s">
        <v>2194</v>
      </c>
      <c r="EP2" s="158" t="s">
        <v>2195</v>
      </c>
      <c r="EQ2" s="158" t="s">
        <v>2196</v>
      </c>
      <c r="ER2" s="158" t="s">
        <v>2197</v>
      </c>
      <c r="ES2" s="158" t="s">
        <v>2198</v>
      </c>
      <c r="ET2" s="158" t="s">
        <v>2199</v>
      </c>
      <c r="EU2" s="158" t="s">
        <v>2200</v>
      </c>
      <c r="EV2" s="158" t="s">
        <v>2201</v>
      </c>
      <c r="EW2" s="158" t="s">
        <v>2467</v>
      </c>
      <c r="EX2" s="158" t="s">
        <v>2202</v>
      </c>
      <c r="EY2" s="158" t="s">
        <v>2221</v>
      </c>
      <c r="EZ2" s="158" t="s">
        <v>2203</v>
      </c>
      <c r="FA2" s="158" t="s">
        <v>2204</v>
      </c>
      <c r="FB2" s="158" t="s">
        <v>2211</v>
      </c>
      <c r="FC2" s="158" t="s">
        <v>2205</v>
      </c>
      <c r="FD2" s="158" t="s">
        <v>2206</v>
      </c>
      <c r="FE2" s="158" t="s">
        <v>2207</v>
      </c>
      <c r="FF2" s="158" t="s">
        <v>2208</v>
      </c>
      <c r="FG2" s="158" t="s">
        <v>2209</v>
      </c>
      <c r="FH2" s="160" t="s">
        <v>2210</v>
      </c>
      <c r="FI2" s="161" t="s">
        <v>2212</v>
      </c>
      <c r="FJ2" s="158" t="s">
        <v>2213</v>
      </c>
      <c r="FK2" s="158" t="s">
        <v>2214</v>
      </c>
      <c r="FL2" s="158" t="s">
        <v>2215</v>
      </c>
      <c r="FM2" s="158" t="s">
        <v>2216</v>
      </c>
      <c r="FN2" s="160" t="s">
        <v>2217</v>
      </c>
      <c r="FO2" s="161" t="s">
        <v>2232</v>
      </c>
      <c r="FP2" s="158" t="s">
        <v>2248</v>
      </c>
      <c r="FQ2" s="158" t="s">
        <v>2247</v>
      </c>
      <c r="FR2" s="158" t="s">
        <v>2234</v>
      </c>
      <c r="FS2" s="159" t="s">
        <v>2235</v>
      </c>
      <c r="FT2" s="161" t="s">
        <v>1928</v>
      </c>
      <c r="FU2" s="158" t="s">
        <v>1933</v>
      </c>
      <c r="FV2" s="160" t="s">
        <v>2250</v>
      </c>
      <c r="FW2" s="162" t="s">
        <v>3739</v>
      </c>
      <c r="FX2" s="157" t="s">
        <v>1647</v>
      </c>
      <c r="FY2" s="158" t="s">
        <v>1958</v>
      </c>
      <c r="FZ2" s="158" t="s">
        <v>1648</v>
      </c>
      <c r="GA2" s="158" t="s">
        <v>1649</v>
      </c>
      <c r="GB2" s="158" t="s">
        <v>1652</v>
      </c>
      <c r="GC2" s="158" t="s">
        <v>1650</v>
      </c>
      <c r="GD2" s="158" t="s">
        <v>1651</v>
      </c>
      <c r="GE2" s="158" t="s">
        <v>1653</v>
      </c>
      <c r="GF2" s="158" t="s">
        <v>1654</v>
      </c>
      <c r="GG2" s="158" t="s">
        <v>1655</v>
      </c>
      <c r="GH2" s="158" t="s">
        <v>1656</v>
      </c>
      <c r="GI2" s="158" t="s">
        <v>1657</v>
      </c>
      <c r="GJ2" s="158" t="s">
        <v>1734</v>
      </c>
      <c r="GK2" s="160" t="s">
        <v>1658</v>
      </c>
      <c r="GL2" s="161" t="s">
        <v>15</v>
      </c>
      <c r="GM2" s="158" t="s">
        <v>659</v>
      </c>
      <c r="GN2" s="158" t="s">
        <v>685</v>
      </c>
      <c r="GO2" s="158" t="s">
        <v>689</v>
      </c>
      <c r="GP2" s="158" t="s">
        <v>686</v>
      </c>
      <c r="GQ2" s="158" t="s">
        <v>662</v>
      </c>
      <c r="GR2" s="158" t="s">
        <v>941</v>
      </c>
      <c r="GS2" s="158" t="s">
        <v>940</v>
      </c>
      <c r="GT2" s="158" t="s">
        <v>661</v>
      </c>
      <c r="GU2" s="158" t="s">
        <v>687</v>
      </c>
      <c r="GV2" s="160" t="s">
        <v>2142</v>
      </c>
      <c r="GW2" s="161" t="s">
        <v>796</v>
      </c>
      <c r="GX2" s="158" t="s">
        <v>801</v>
      </c>
      <c r="GY2" s="158" t="s">
        <v>797</v>
      </c>
      <c r="GZ2" s="158" t="s">
        <v>725</v>
      </c>
      <c r="HA2" s="158" t="s">
        <v>754</v>
      </c>
      <c r="HB2" s="160" t="s">
        <v>795</v>
      </c>
      <c r="HC2" s="161" t="s">
        <v>681</v>
      </c>
      <c r="HD2" s="158" t="s">
        <v>816</v>
      </c>
      <c r="HE2" s="158" t="s">
        <v>710</v>
      </c>
      <c r="HF2" s="158" t="s">
        <v>711</v>
      </c>
      <c r="HG2" s="158" t="s">
        <v>822</v>
      </c>
      <c r="HH2" s="158" t="s">
        <v>720</v>
      </c>
      <c r="HI2" s="160" t="s">
        <v>1732</v>
      </c>
      <c r="HJ2" s="161" t="s">
        <v>782</v>
      </c>
      <c r="HK2" s="158" t="s">
        <v>860</v>
      </c>
      <c r="HL2" s="158" t="s">
        <v>875</v>
      </c>
      <c r="HM2" s="160" t="s">
        <v>2332</v>
      </c>
      <c r="HN2" s="161" t="s">
        <v>869</v>
      </c>
      <c r="HO2" s="158" t="s">
        <v>735</v>
      </c>
      <c r="HP2" s="158" t="s">
        <v>1588</v>
      </c>
      <c r="HQ2" s="158" t="s">
        <v>739</v>
      </c>
      <c r="HR2" s="158" t="s">
        <v>871</v>
      </c>
      <c r="HS2" s="159" t="s">
        <v>942</v>
      </c>
      <c r="HT2" s="157" t="s">
        <v>874</v>
      </c>
      <c r="HU2" s="158" t="s">
        <v>742</v>
      </c>
      <c r="HV2" s="158" t="s">
        <v>1935</v>
      </c>
      <c r="HW2" s="158" t="s">
        <v>1936</v>
      </c>
      <c r="HX2" s="158" t="s">
        <v>734</v>
      </c>
      <c r="HY2" s="158" t="s">
        <v>741</v>
      </c>
      <c r="HZ2" s="158" t="s">
        <v>743</v>
      </c>
      <c r="IA2" s="159" t="s">
        <v>744</v>
      </c>
      <c r="IB2" s="157" t="s">
        <v>882</v>
      </c>
      <c r="IC2" s="158" t="s">
        <v>883</v>
      </c>
      <c r="ID2" s="158" t="s">
        <v>664</v>
      </c>
      <c r="IE2" s="158" t="s">
        <v>665</v>
      </c>
      <c r="IF2" s="159" t="s">
        <v>745</v>
      </c>
      <c r="IG2" s="157" t="s">
        <v>921</v>
      </c>
      <c r="IH2" s="158" t="s">
        <v>922</v>
      </c>
      <c r="II2" s="158" t="s">
        <v>924</v>
      </c>
      <c r="IJ2" s="158" t="s">
        <v>925</v>
      </c>
      <c r="IK2" s="159" t="s">
        <v>926</v>
      </c>
      <c r="IL2" s="161" t="s">
        <v>772</v>
      </c>
      <c r="IM2" s="158" t="s">
        <v>771</v>
      </c>
      <c r="IN2" s="158" t="s">
        <v>50</v>
      </c>
      <c r="IO2" s="159" t="s">
        <v>2465</v>
      </c>
      <c r="IP2" s="157" t="s">
        <v>2150</v>
      </c>
      <c r="IQ2" s="158" t="s">
        <v>2151</v>
      </c>
      <c r="IR2" s="158" t="s">
        <v>2152</v>
      </c>
      <c r="IS2" s="158" t="s">
        <v>2153</v>
      </c>
      <c r="IT2" s="158" t="s">
        <v>2154</v>
      </c>
      <c r="IU2" s="158" t="s">
        <v>2155</v>
      </c>
      <c r="IV2" s="158" t="s">
        <v>666</v>
      </c>
      <c r="IW2" s="158" t="s">
        <v>830</v>
      </c>
      <c r="IX2" s="158" t="s">
        <v>342</v>
      </c>
      <c r="IY2" s="158" t="s">
        <v>341</v>
      </c>
      <c r="IZ2" s="158" t="s">
        <v>667</v>
      </c>
      <c r="JA2" s="158" t="s">
        <v>340</v>
      </c>
      <c r="JB2" s="158" t="s">
        <v>60</v>
      </c>
      <c r="JC2" s="158" t="s">
        <v>58</v>
      </c>
      <c r="JD2" s="159" t="s">
        <v>2383</v>
      </c>
      <c r="JE2" s="157" t="s">
        <v>676</v>
      </c>
      <c r="JF2" s="158" t="s">
        <v>675</v>
      </c>
      <c r="JG2" s="158" t="s">
        <v>674</v>
      </c>
      <c r="JH2" s="158" t="s">
        <v>673</v>
      </c>
      <c r="JI2" s="158" t="s">
        <v>672</v>
      </c>
      <c r="JJ2" s="159" t="s">
        <v>670</v>
      </c>
      <c r="JK2" s="157" t="s">
        <v>957</v>
      </c>
      <c r="JL2" s="158" t="s">
        <v>766</v>
      </c>
      <c r="JM2" s="158" t="s">
        <v>680</v>
      </c>
      <c r="JN2" s="158" t="s">
        <v>679</v>
      </c>
      <c r="JO2" s="158" t="s">
        <v>677</v>
      </c>
      <c r="JP2" s="158" t="s">
        <v>958</v>
      </c>
      <c r="JQ2" s="158" t="s">
        <v>959</v>
      </c>
      <c r="JR2" s="158" t="s">
        <v>960</v>
      </c>
      <c r="JS2" s="158" t="s">
        <v>678</v>
      </c>
      <c r="JT2" s="159" t="s">
        <v>2422</v>
      </c>
      <c r="JU2" s="157" t="s">
        <v>761</v>
      </c>
      <c r="JV2" s="158" t="s">
        <v>683</v>
      </c>
      <c r="JW2" s="159" t="s">
        <v>1720</v>
      </c>
      <c r="JX2" s="157" t="s">
        <v>967</v>
      </c>
      <c r="JY2" s="158" t="s">
        <v>969</v>
      </c>
      <c r="JZ2" s="158" t="s">
        <v>968</v>
      </c>
      <c r="KA2" s="160" t="s">
        <v>970</v>
      </c>
      <c r="KB2" s="153" t="s">
        <v>2035</v>
      </c>
      <c r="KC2" s="151" t="s">
        <v>2208</v>
      </c>
      <c r="KD2" s="151" t="s">
        <v>2208</v>
      </c>
      <c r="KE2" s="151" t="s">
        <v>2141</v>
      </c>
      <c r="KF2" s="151" t="s">
        <v>2433</v>
      </c>
      <c r="KG2" s="151" t="s">
        <v>89</v>
      </c>
      <c r="KH2" s="151" t="s">
        <v>706</v>
      </c>
      <c r="KI2" s="151" t="s">
        <v>1966</v>
      </c>
      <c r="KJ2" s="151" t="s">
        <v>877</v>
      </c>
      <c r="KK2" s="151" t="s">
        <v>878</v>
      </c>
      <c r="KL2" s="151" t="s">
        <v>895</v>
      </c>
      <c r="KM2" s="151" t="s">
        <v>2363</v>
      </c>
      <c r="KN2" s="151" t="s">
        <v>122</v>
      </c>
      <c r="KO2" s="151" t="s">
        <v>2364</v>
      </c>
      <c r="KP2" s="151" t="s">
        <v>900</v>
      </c>
      <c r="KQ2" s="151" t="s">
        <v>2365</v>
      </c>
      <c r="KR2" s="151" t="s">
        <v>108</v>
      </c>
      <c r="KS2" s="151" t="s">
        <v>1667</v>
      </c>
      <c r="KT2" s="151" t="s">
        <v>1668</v>
      </c>
      <c r="KU2" s="151" t="s">
        <v>1996</v>
      </c>
      <c r="KV2" s="151" t="s">
        <v>127</v>
      </c>
      <c r="KW2" s="151" t="s">
        <v>128</v>
      </c>
      <c r="KX2" s="151" t="s">
        <v>1626</v>
      </c>
      <c r="KY2" s="151" t="s">
        <v>129</v>
      </c>
      <c r="KZ2" s="151" t="s">
        <v>1626</v>
      </c>
      <c r="LA2" s="151" t="s">
        <v>1626</v>
      </c>
      <c r="LB2" s="151" t="s">
        <v>135</v>
      </c>
      <c r="LC2" s="151" t="s">
        <v>2987</v>
      </c>
      <c r="LD2" s="151" t="s">
        <v>136</v>
      </c>
      <c r="LE2" s="151" t="s">
        <v>265</v>
      </c>
      <c r="LF2" s="151" t="s">
        <v>137</v>
      </c>
      <c r="LG2" s="151" t="s">
        <v>147</v>
      </c>
      <c r="LH2" s="151" t="s">
        <v>166</v>
      </c>
      <c r="LI2" s="151" t="s">
        <v>68</v>
      </c>
      <c r="LJ2" s="151" t="s">
        <v>2004</v>
      </c>
      <c r="LK2" s="151" t="s">
        <v>339</v>
      </c>
      <c r="LL2" s="151" t="s">
        <v>197</v>
      </c>
      <c r="LM2" s="151" t="s">
        <v>186</v>
      </c>
      <c r="LN2" s="151" t="s">
        <v>187</v>
      </c>
      <c r="LO2" s="151" t="s">
        <v>188</v>
      </c>
      <c r="LP2" s="151" t="s">
        <v>198</v>
      </c>
      <c r="LQ2" s="151" t="s">
        <v>3061</v>
      </c>
      <c r="LR2" s="151" t="s">
        <v>3062</v>
      </c>
      <c r="LS2" s="151" t="s">
        <v>1583</v>
      </c>
      <c r="LT2" s="151" t="s">
        <v>269</v>
      </c>
      <c r="LU2" s="151" t="s">
        <v>1585</v>
      </c>
      <c r="LV2" s="151" t="s">
        <v>83</v>
      </c>
      <c r="LW2" s="151" t="s">
        <v>67</v>
      </c>
      <c r="LX2" s="151" t="s">
        <v>222</v>
      </c>
      <c r="LY2" s="151" t="s">
        <v>223</v>
      </c>
      <c r="LZ2" s="151" t="s">
        <v>337</v>
      </c>
      <c r="MA2" s="151" t="s">
        <v>224</v>
      </c>
      <c r="MB2" s="151" t="s">
        <v>235</v>
      </c>
      <c r="MC2" s="151" t="s">
        <v>3067</v>
      </c>
      <c r="MD2" s="151" t="s">
        <v>3068</v>
      </c>
      <c r="ME2" s="151" t="s">
        <v>236</v>
      </c>
      <c r="MF2" s="151" t="s">
        <v>3071</v>
      </c>
      <c r="MG2" s="151" t="s">
        <v>70</v>
      </c>
      <c r="MH2" s="151" t="s">
        <v>244</v>
      </c>
      <c r="MI2" s="151" t="s">
        <v>282</v>
      </c>
      <c r="MJ2" s="151" t="s">
        <v>72</v>
      </c>
      <c r="MK2" s="151" t="s">
        <v>71</v>
      </c>
      <c r="ML2" s="151" t="s">
        <v>245</v>
      </c>
      <c r="MM2" s="151" t="s">
        <v>73</v>
      </c>
      <c r="MN2" s="151" t="s">
        <v>81</v>
      </c>
      <c r="MO2" s="151" t="s">
        <v>80</v>
      </c>
      <c r="MP2" s="151" t="s">
        <v>82</v>
      </c>
      <c r="MQ2" s="151" t="s">
        <v>3078</v>
      </c>
      <c r="MR2" s="151" t="s">
        <v>249</v>
      </c>
      <c r="MS2" s="151" t="s">
        <v>186</v>
      </c>
      <c r="MT2" s="151" t="s">
        <v>187</v>
      </c>
      <c r="MU2" s="151" t="s">
        <v>188</v>
      </c>
      <c r="MV2" s="151" t="s">
        <v>189</v>
      </c>
      <c r="MW2" s="151" t="s">
        <v>190</v>
      </c>
      <c r="MX2" s="151" t="s">
        <v>191</v>
      </c>
      <c r="MY2" s="151" t="s">
        <v>192</v>
      </c>
      <c r="MZ2" s="151" t="s">
        <v>1633</v>
      </c>
      <c r="NA2" s="151" t="s">
        <v>1729</v>
      </c>
      <c r="NB2" s="151" t="s">
        <v>2018</v>
      </c>
      <c r="NC2" s="151" t="s">
        <v>2023</v>
      </c>
      <c r="ND2" s="151" t="s">
        <v>2024</v>
      </c>
      <c r="NE2" s="151" t="s">
        <v>2019</v>
      </c>
      <c r="NF2" s="151" t="s">
        <v>2020</v>
      </c>
      <c r="NG2" s="151" t="s">
        <v>2021</v>
      </c>
      <c r="NH2" s="151" t="s">
        <v>2022</v>
      </c>
      <c r="NI2" s="151" t="s">
        <v>2025</v>
      </c>
      <c r="NJ2" s="151" t="s">
        <v>2026</v>
      </c>
      <c r="NK2" s="151" t="s">
        <v>736</v>
      </c>
      <c r="NL2" s="151" t="s">
        <v>1898</v>
      </c>
      <c r="NM2" s="151" t="s">
        <v>1897</v>
      </c>
      <c r="NN2" s="151" t="s">
        <v>1899</v>
      </c>
      <c r="NO2" s="151" t="s">
        <v>1900</v>
      </c>
      <c r="NP2" s="151" t="s">
        <v>78</v>
      </c>
      <c r="NQ2" s="151" t="s">
        <v>79</v>
      </c>
      <c r="NR2" s="151" t="s">
        <v>77</v>
      </c>
      <c r="NS2" s="151" t="s">
        <v>684</v>
      </c>
      <c r="NT2" s="151" t="s">
        <v>325</v>
      </c>
      <c r="NU2" s="151" t="s">
        <v>326</v>
      </c>
      <c r="NV2" s="151" t="s">
        <v>327</v>
      </c>
      <c r="NW2" s="151" t="s">
        <v>1924</v>
      </c>
      <c r="NX2" s="151" t="s">
        <v>690</v>
      </c>
      <c r="NY2" s="152" t="s">
        <v>1925</v>
      </c>
      <c r="NZ2" s="153" t="s">
        <v>783</v>
      </c>
      <c r="OA2" s="151" t="s">
        <v>825</v>
      </c>
      <c r="OB2" s="151" t="s">
        <v>2415</v>
      </c>
      <c r="OC2" s="151" t="s">
        <v>2414</v>
      </c>
      <c r="OD2" s="151" t="s">
        <v>2411</v>
      </c>
      <c r="OE2" s="151" t="s">
        <v>3018</v>
      </c>
      <c r="OF2" s="151" t="s">
        <v>2261</v>
      </c>
      <c r="OG2" s="151" t="s">
        <v>2260</v>
      </c>
      <c r="OH2" s="151" t="s">
        <v>3020</v>
      </c>
      <c r="OI2" s="152" t="s">
        <v>2446</v>
      </c>
      <c r="OJ2" s="153" t="s">
        <v>87</v>
      </c>
      <c r="OK2" s="151" t="s">
        <v>2474</v>
      </c>
      <c r="OL2" s="151" t="s">
        <v>2143</v>
      </c>
      <c r="OM2" s="151" t="s">
        <v>1871</v>
      </c>
      <c r="ON2" s="151" t="s">
        <v>746</v>
      </c>
      <c r="OO2" s="151" t="s">
        <v>704</v>
      </c>
      <c r="OP2" s="151" t="s">
        <v>705</v>
      </c>
      <c r="OQ2" s="151" t="s">
        <v>1967</v>
      </c>
      <c r="OR2" s="151" t="s">
        <v>1968</v>
      </c>
      <c r="OS2" s="151" t="s">
        <v>1610</v>
      </c>
      <c r="OT2" s="151" t="s">
        <v>1926</v>
      </c>
      <c r="OU2" s="151" t="s">
        <v>1663</v>
      </c>
      <c r="OV2" s="151" t="s">
        <v>829</v>
      </c>
      <c r="OW2" s="151" t="s">
        <v>2815</v>
      </c>
      <c r="OX2" s="151" t="s">
        <v>125</v>
      </c>
      <c r="OY2" s="151" t="s">
        <v>930</v>
      </c>
      <c r="OZ2" s="151" t="s">
        <v>3153</v>
      </c>
      <c r="PA2" s="151" t="s">
        <v>3154</v>
      </c>
      <c r="PB2" s="151" t="s">
        <v>1721</v>
      </c>
      <c r="PC2" s="151" t="s">
        <v>1631</v>
      </c>
      <c r="PD2" s="151" t="s">
        <v>1722</v>
      </c>
      <c r="PE2" s="151" t="s">
        <v>1723</v>
      </c>
      <c r="PF2" s="152" t="s">
        <v>1724</v>
      </c>
      <c r="PG2" s="153" t="s">
        <v>2121</v>
      </c>
      <c r="PH2" s="151" t="s">
        <v>1645</v>
      </c>
      <c r="PI2" s="151" t="s">
        <v>702</v>
      </c>
      <c r="PJ2" s="151" t="s">
        <v>699</v>
      </c>
      <c r="PK2" s="151" t="s">
        <v>701</v>
      </c>
      <c r="PL2" s="151" t="s">
        <v>700</v>
      </c>
      <c r="PM2" s="151" t="s">
        <v>702</v>
      </c>
      <c r="PN2" s="151" t="s">
        <v>699</v>
      </c>
      <c r="PO2" s="151" t="s">
        <v>701</v>
      </c>
      <c r="PP2" s="151" t="s">
        <v>2246</v>
      </c>
      <c r="PQ2" s="151" t="s">
        <v>702</v>
      </c>
      <c r="PR2" s="151" t="s">
        <v>699</v>
      </c>
      <c r="PS2" s="151" t="s">
        <v>701</v>
      </c>
      <c r="PT2" s="151" t="s">
        <v>2233</v>
      </c>
      <c r="PU2" s="151" t="s">
        <v>702</v>
      </c>
      <c r="PV2" s="151" t="s">
        <v>699</v>
      </c>
      <c r="PW2" s="151" t="s">
        <v>701</v>
      </c>
      <c r="PX2" s="151" t="s">
        <v>2679</v>
      </c>
      <c r="PY2" s="151" t="s">
        <v>702</v>
      </c>
      <c r="PZ2" s="151" t="s">
        <v>699</v>
      </c>
      <c r="QA2" s="152" t="s">
        <v>701</v>
      </c>
      <c r="QB2" s="153" t="s">
        <v>804</v>
      </c>
      <c r="QC2" s="151" t="s">
        <v>805</v>
      </c>
      <c r="QD2" s="151" t="s">
        <v>806</v>
      </c>
      <c r="QE2" s="151" t="s">
        <v>799</v>
      </c>
      <c r="QF2" s="151" t="s">
        <v>800</v>
      </c>
      <c r="QG2" s="151" t="s">
        <v>802</v>
      </c>
      <c r="QH2" s="151" t="s">
        <v>1960</v>
      </c>
      <c r="QI2" s="151" t="s">
        <v>803</v>
      </c>
      <c r="QJ2" s="151" t="s">
        <v>722</v>
      </c>
      <c r="QK2" s="151" t="s">
        <v>810</v>
      </c>
      <c r="QL2" s="151" t="s">
        <v>808</v>
      </c>
      <c r="QM2" s="151" t="s">
        <v>809</v>
      </c>
      <c r="QN2" s="151" t="s">
        <v>106</v>
      </c>
      <c r="QO2" s="151" t="s">
        <v>107</v>
      </c>
      <c r="QP2" s="151" t="s">
        <v>110</v>
      </c>
      <c r="QQ2" s="151" t="s">
        <v>111</v>
      </c>
      <c r="QR2" s="151" t="s">
        <v>2430</v>
      </c>
      <c r="QS2" s="151" t="s">
        <v>2431</v>
      </c>
      <c r="QT2" s="151" t="s">
        <v>2432</v>
      </c>
      <c r="QU2" s="151" t="s">
        <v>2434</v>
      </c>
      <c r="QV2" s="151" t="s">
        <v>1963</v>
      </c>
      <c r="QW2" s="151" t="s">
        <v>1962</v>
      </c>
      <c r="QX2" s="151" t="s">
        <v>1961</v>
      </c>
      <c r="QY2" s="151" t="s">
        <v>717</v>
      </c>
      <c r="QZ2" s="151" t="s">
        <v>1609</v>
      </c>
      <c r="RA2" s="151" t="s">
        <v>1964</v>
      </c>
      <c r="RB2" s="151" t="s">
        <v>2748</v>
      </c>
      <c r="RC2" s="151" t="s">
        <v>712</v>
      </c>
      <c r="RD2" s="151" t="s">
        <v>713</v>
      </c>
      <c r="RE2" s="151" t="s">
        <v>714</v>
      </c>
      <c r="RF2" s="151" t="s">
        <v>715</v>
      </c>
      <c r="RG2" s="151" t="s">
        <v>723</v>
      </c>
      <c r="RH2" s="151" t="s">
        <v>724</v>
      </c>
      <c r="RI2" s="151" t="s">
        <v>2749</v>
      </c>
      <c r="RJ2" s="151" t="s">
        <v>2750</v>
      </c>
      <c r="RK2" s="151" t="s">
        <v>2141</v>
      </c>
      <c r="RL2" s="151" t="s">
        <v>2433</v>
      </c>
      <c r="RM2" s="151" t="s">
        <v>726</v>
      </c>
      <c r="RN2" s="151" t="s">
        <v>727</v>
      </c>
      <c r="RO2" s="151" t="s">
        <v>729</v>
      </c>
      <c r="RP2" s="151" t="s">
        <v>728</v>
      </c>
      <c r="RQ2" s="151" t="s">
        <v>813</v>
      </c>
      <c r="RR2" s="151" t="s">
        <v>100</v>
      </c>
      <c r="RS2" s="151" t="s">
        <v>746</v>
      </c>
      <c r="RT2" s="152" t="s">
        <v>1660</v>
      </c>
      <c r="RU2" s="153" t="s">
        <v>872</v>
      </c>
      <c r="RV2" s="151" t="s">
        <v>36</v>
      </c>
      <c r="RW2" s="151" t="s">
        <v>2840</v>
      </c>
      <c r="RX2" s="151" t="s">
        <v>37</v>
      </c>
      <c r="RY2" s="151" t="s">
        <v>2841</v>
      </c>
      <c r="RZ2" s="151" t="s">
        <v>293</v>
      </c>
      <c r="SA2" s="151" t="s">
        <v>1983</v>
      </c>
      <c r="SB2" s="151" t="s">
        <v>118</v>
      </c>
      <c r="SC2" s="151" t="s">
        <v>2842</v>
      </c>
      <c r="SD2" s="151" t="s">
        <v>1984</v>
      </c>
      <c r="SE2" s="151" t="s">
        <v>2843</v>
      </c>
      <c r="SF2" s="151" t="s">
        <v>2844</v>
      </c>
      <c r="SG2" s="152" t="s">
        <v>1892</v>
      </c>
      <c r="SH2" s="153" t="s">
        <v>1665</v>
      </c>
      <c r="SI2" s="152" t="s">
        <v>1666</v>
      </c>
      <c r="SJ2" s="156" t="s">
        <v>767</v>
      </c>
      <c r="SK2" s="153" t="s">
        <v>279</v>
      </c>
      <c r="SL2" s="151" t="s">
        <v>279</v>
      </c>
      <c r="SM2" s="151" t="s">
        <v>65</v>
      </c>
      <c r="SN2" s="151" t="s">
        <v>279</v>
      </c>
      <c r="SO2" s="151" t="s">
        <v>279</v>
      </c>
      <c r="SP2" s="151" t="s">
        <v>279</v>
      </c>
      <c r="SQ2" s="151" t="s">
        <v>279</v>
      </c>
      <c r="SR2" s="151" t="s">
        <v>279</v>
      </c>
      <c r="SS2" s="151" t="s">
        <v>279</v>
      </c>
      <c r="ST2" s="151" t="s">
        <v>279</v>
      </c>
      <c r="SU2" s="151" t="s">
        <v>279</v>
      </c>
      <c r="SV2" s="151" t="s">
        <v>279</v>
      </c>
      <c r="SW2" s="151" t="s">
        <v>279</v>
      </c>
      <c r="SX2" s="151" t="s">
        <v>279</v>
      </c>
      <c r="SY2" s="151" t="s">
        <v>279</v>
      </c>
      <c r="SZ2" s="151" t="s">
        <v>279</v>
      </c>
      <c r="TA2" s="151" t="s">
        <v>279</v>
      </c>
      <c r="TB2" s="151" t="s">
        <v>279</v>
      </c>
      <c r="TC2" s="151" t="s">
        <v>279</v>
      </c>
      <c r="TD2" s="151" t="s">
        <v>279</v>
      </c>
      <c r="TE2" s="151" t="s">
        <v>279</v>
      </c>
      <c r="TF2" s="151" t="s">
        <v>279</v>
      </c>
      <c r="TG2" s="151" t="s">
        <v>279</v>
      </c>
      <c r="TH2" s="151" t="s">
        <v>279</v>
      </c>
      <c r="TI2" s="151" t="s">
        <v>281</v>
      </c>
      <c r="TJ2" s="151" t="s">
        <v>281</v>
      </c>
      <c r="TK2" s="151" t="s">
        <v>2384</v>
      </c>
      <c r="TL2" s="151" t="s">
        <v>2385</v>
      </c>
      <c r="TM2" s="151" t="s">
        <v>2387</v>
      </c>
      <c r="TN2" s="151" t="s">
        <v>2388</v>
      </c>
      <c r="TO2" s="151" t="s">
        <v>2400</v>
      </c>
      <c r="TP2" s="151" t="s">
        <v>2988</v>
      </c>
      <c r="TQ2" s="151" t="s">
        <v>2386</v>
      </c>
      <c r="TR2" s="151" t="s">
        <v>2389</v>
      </c>
      <c r="TS2" s="152" t="s">
        <v>2390</v>
      </c>
      <c r="TT2" s="169" t="s">
        <v>3016</v>
      </c>
      <c r="TU2" s="168" t="s">
        <v>143</v>
      </c>
      <c r="TV2" s="151" t="s">
        <v>2440</v>
      </c>
      <c r="TW2" s="151" t="s">
        <v>350</v>
      </c>
      <c r="TX2" s="151" t="s">
        <v>164</v>
      </c>
      <c r="TY2" s="151" t="s">
        <v>266</v>
      </c>
      <c r="TZ2" s="151" t="s">
        <v>267</v>
      </c>
      <c r="UA2" s="151" t="s">
        <v>168</v>
      </c>
      <c r="UB2" s="151" t="s">
        <v>169</v>
      </c>
      <c r="UC2" s="151" t="s">
        <v>668</v>
      </c>
      <c r="UD2" s="151" t="s">
        <v>931</v>
      </c>
      <c r="UE2" s="151" t="s">
        <v>932</v>
      </c>
      <c r="UF2" s="152" t="s">
        <v>1628</v>
      </c>
      <c r="UG2" s="153" t="s">
        <v>1584</v>
      </c>
      <c r="UH2" s="151" t="s">
        <v>2407</v>
      </c>
      <c r="UI2" s="151" t="s">
        <v>294</v>
      </c>
      <c r="UJ2" s="151" t="s">
        <v>218</v>
      </c>
      <c r="UK2" s="151" t="s">
        <v>2008</v>
      </c>
      <c r="UL2" s="151" t="s">
        <v>295</v>
      </c>
      <c r="UM2" s="151" t="s">
        <v>334</v>
      </c>
      <c r="UN2" s="151" t="s">
        <v>220</v>
      </c>
      <c r="UO2" s="151" t="s">
        <v>296</v>
      </c>
      <c r="UP2" s="151" t="s">
        <v>270</v>
      </c>
      <c r="UQ2" s="151" t="s">
        <v>2405</v>
      </c>
      <c r="UR2" s="151" t="s">
        <v>2145</v>
      </c>
      <c r="US2" s="151" t="s">
        <v>346</v>
      </c>
      <c r="UT2" s="151" t="s">
        <v>338</v>
      </c>
      <c r="UU2" s="151" t="s">
        <v>5614</v>
      </c>
      <c r="UV2" s="151" t="s">
        <v>225</v>
      </c>
      <c r="UW2" s="151" t="s">
        <v>226</v>
      </c>
      <c r="UX2" s="151" t="s">
        <v>227</v>
      </c>
      <c r="UY2" s="151" t="s">
        <v>232</v>
      </c>
      <c r="UZ2" s="151" t="s">
        <v>348</v>
      </c>
      <c r="VA2" s="151" t="s">
        <v>3065</v>
      </c>
      <c r="VB2" s="151" t="s">
        <v>3066</v>
      </c>
      <c r="VC2" s="151" t="s">
        <v>3070</v>
      </c>
      <c r="VD2" s="151" t="s">
        <v>3073</v>
      </c>
      <c r="VE2" s="151" t="s">
        <v>70</v>
      </c>
      <c r="VF2" s="151" t="s">
        <v>246</v>
      </c>
      <c r="VG2" s="151" t="s">
        <v>3076</v>
      </c>
      <c r="VH2" s="151" t="s">
        <v>3077</v>
      </c>
      <c r="VI2" s="151" t="s">
        <v>3079</v>
      </c>
      <c r="VJ2" s="151" t="s">
        <v>3080</v>
      </c>
      <c r="VK2" s="151" t="s">
        <v>3081</v>
      </c>
      <c r="VL2" s="151" t="s">
        <v>247</v>
      </c>
      <c r="VM2" s="152" t="s">
        <v>248</v>
      </c>
      <c r="VN2" s="153" t="s">
        <v>790</v>
      </c>
      <c r="VO2" s="154" t="s">
        <v>1726</v>
      </c>
    </row>
    <row r="3" spans="1:587">
      <c r="A3" s="1" t="s">
        <v>333</v>
      </c>
      <c r="B3" s="84">
        <v>1</v>
      </c>
      <c r="C3" s="84">
        <v>2</v>
      </c>
      <c r="D3" s="84">
        <v>3</v>
      </c>
      <c r="E3" s="84">
        <v>4</v>
      </c>
      <c r="F3" s="84">
        <v>5</v>
      </c>
      <c r="G3" s="84">
        <v>6</v>
      </c>
      <c r="H3" s="84">
        <v>7</v>
      </c>
      <c r="I3" s="84">
        <v>8</v>
      </c>
      <c r="J3" s="84">
        <v>9</v>
      </c>
      <c r="K3" s="84">
        <v>10</v>
      </c>
      <c r="L3" s="84">
        <v>11</v>
      </c>
      <c r="M3" s="84">
        <v>12</v>
      </c>
      <c r="N3" s="84">
        <v>13</v>
      </c>
      <c r="O3" s="84">
        <v>14</v>
      </c>
      <c r="P3" s="84">
        <v>15</v>
      </c>
      <c r="Q3" s="84">
        <v>16</v>
      </c>
      <c r="R3" s="84">
        <v>17</v>
      </c>
      <c r="S3" s="84">
        <v>18</v>
      </c>
      <c r="T3" s="84">
        <v>19</v>
      </c>
      <c r="U3" s="84">
        <v>20</v>
      </c>
      <c r="V3" s="84">
        <v>21</v>
      </c>
      <c r="W3" s="84">
        <v>22</v>
      </c>
      <c r="X3" s="84">
        <v>23</v>
      </c>
      <c r="Y3" s="84">
        <v>24</v>
      </c>
      <c r="Z3" s="84">
        <v>25</v>
      </c>
      <c r="AA3" s="84">
        <v>26</v>
      </c>
      <c r="AB3" s="84">
        <v>27</v>
      </c>
      <c r="AC3" s="84">
        <v>28</v>
      </c>
      <c r="AD3" s="84">
        <v>29</v>
      </c>
      <c r="AE3" s="84">
        <v>30</v>
      </c>
      <c r="AF3" s="84">
        <v>31</v>
      </c>
      <c r="AG3" s="84">
        <v>32</v>
      </c>
      <c r="AH3" s="84">
        <v>33</v>
      </c>
      <c r="AI3" s="84">
        <v>34</v>
      </c>
      <c r="AJ3" s="84">
        <v>35</v>
      </c>
      <c r="AK3" s="84">
        <v>36</v>
      </c>
      <c r="AL3" s="84">
        <v>37</v>
      </c>
      <c r="AM3" s="84">
        <v>38</v>
      </c>
      <c r="AN3" s="84">
        <v>39</v>
      </c>
      <c r="AO3" s="84">
        <v>40</v>
      </c>
      <c r="AP3" s="84">
        <v>41</v>
      </c>
      <c r="AQ3" s="84">
        <v>42</v>
      </c>
      <c r="AR3" s="84">
        <v>43</v>
      </c>
      <c r="AS3" s="84">
        <v>44</v>
      </c>
      <c r="AT3" s="84">
        <v>45</v>
      </c>
      <c r="AU3" s="84">
        <v>46</v>
      </c>
      <c r="AV3" s="84">
        <v>47</v>
      </c>
      <c r="AW3" s="84">
        <v>48</v>
      </c>
      <c r="AX3" s="84">
        <v>49</v>
      </c>
      <c r="AY3" s="84">
        <v>50</v>
      </c>
      <c r="AZ3" s="84">
        <v>51</v>
      </c>
      <c r="BA3" s="84">
        <v>52</v>
      </c>
      <c r="BB3" s="84">
        <v>53</v>
      </c>
      <c r="BC3" s="84">
        <v>54</v>
      </c>
      <c r="BD3" s="84">
        <v>55</v>
      </c>
      <c r="BE3" s="84">
        <v>56</v>
      </c>
      <c r="BF3" s="84">
        <v>57</v>
      </c>
      <c r="BG3" s="84">
        <v>58</v>
      </c>
      <c r="BH3" s="84">
        <v>59</v>
      </c>
      <c r="BI3" s="84">
        <v>60</v>
      </c>
      <c r="BJ3" s="84">
        <v>61</v>
      </c>
      <c r="BK3" s="84">
        <v>62</v>
      </c>
      <c r="BL3" s="84">
        <v>63</v>
      </c>
      <c r="BM3" s="84">
        <v>64</v>
      </c>
      <c r="BN3" s="84">
        <v>65</v>
      </c>
      <c r="BO3" s="84">
        <v>66</v>
      </c>
      <c r="BP3" s="84">
        <v>67</v>
      </c>
      <c r="BQ3" s="84">
        <v>68</v>
      </c>
      <c r="BR3" s="84">
        <v>69</v>
      </c>
      <c r="BS3" s="84">
        <v>70</v>
      </c>
      <c r="BT3" s="84">
        <v>71</v>
      </c>
      <c r="BU3" s="84">
        <v>72</v>
      </c>
      <c r="BV3" s="84">
        <v>73</v>
      </c>
      <c r="BW3" s="84">
        <v>74</v>
      </c>
      <c r="BX3" s="84">
        <v>75</v>
      </c>
      <c r="BY3" s="84">
        <v>76</v>
      </c>
      <c r="BZ3" s="84">
        <v>77</v>
      </c>
      <c r="CA3" s="84">
        <v>78</v>
      </c>
      <c r="CB3" s="84">
        <v>79</v>
      </c>
      <c r="CC3" s="84">
        <v>80</v>
      </c>
      <c r="CD3" s="84">
        <v>81</v>
      </c>
      <c r="CE3" s="84">
        <v>82</v>
      </c>
      <c r="CF3" s="84">
        <v>83</v>
      </c>
      <c r="CG3" s="84">
        <v>84</v>
      </c>
      <c r="CH3" s="84">
        <v>85</v>
      </c>
      <c r="CI3" s="84">
        <v>86</v>
      </c>
      <c r="CJ3" s="84">
        <v>87</v>
      </c>
      <c r="CK3" s="84">
        <v>88</v>
      </c>
      <c r="CL3" s="84">
        <v>89</v>
      </c>
      <c r="CM3" s="84">
        <v>90</v>
      </c>
      <c r="CN3" s="84">
        <v>91</v>
      </c>
      <c r="CO3" s="84">
        <v>92</v>
      </c>
      <c r="CP3" s="84">
        <v>93</v>
      </c>
      <c r="CQ3" s="84">
        <v>94</v>
      </c>
      <c r="CR3" s="84">
        <v>95</v>
      </c>
      <c r="CS3" s="84">
        <v>96</v>
      </c>
      <c r="CT3" s="84">
        <v>97</v>
      </c>
      <c r="CU3" s="84">
        <v>98</v>
      </c>
      <c r="CV3" s="84">
        <v>99</v>
      </c>
      <c r="CW3" s="84">
        <v>100</v>
      </c>
      <c r="CX3" s="84">
        <v>101</v>
      </c>
      <c r="CY3" s="84">
        <v>102</v>
      </c>
      <c r="CZ3" s="84">
        <v>103</v>
      </c>
      <c r="DA3" s="84">
        <v>104</v>
      </c>
      <c r="DB3" s="84">
        <v>105</v>
      </c>
      <c r="DC3" s="84">
        <v>106</v>
      </c>
      <c r="DD3" s="84">
        <v>107</v>
      </c>
      <c r="DE3" s="84">
        <v>108</v>
      </c>
      <c r="DF3" s="84">
        <v>109</v>
      </c>
      <c r="DG3" s="84">
        <v>110</v>
      </c>
      <c r="DH3" s="84">
        <v>111</v>
      </c>
      <c r="DI3" s="84">
        <v>112</v>
      </c>
      <c r="DJ3" s="84">
        <v>113</v>
      </c>
      <c r="DK3" s="84">
        <v>114</v>
      </c>
      <c r="DL3" s="84">
        <v>115</v>
      </c>
      <c r="DM3" s="84">
        <v>116</v>
      </c>
      <c r="DN3" s="84">
        <v>117</v>
      </c>
      <c r="DO3" s="84">
        <v>118</v>
      </c>
      <c r="DP3" s="84">
        <v>119</v>
      </c>
      <c r="DQ3" s="84">
        <v>120</v>
      </c>
      <c r="DR3" s="84">
        <v>121</v>
      </c>
      <c r="DS3" s="84">
        <v>122</v>
      </c>
      <c r="DT3" s="84">
        <v>123</v>
      </c>
      <c r="DU3" s="84">
        <v>124</v>
      </c>
      <c r="DV3" s="84">
        <v>125</v>
      </c>
      <c r="DW3" s="84">
        <v>126</v>
      </c>
      <c r="DX3" s="84">
        <v>127</v>
      </c>
      <c r="DY3" s="84">
        <v>128</v>
      </c>
      <c r="DZ3" s="84">
        <v>129</v>
      </c>
      <c r="EA3" s="84">
        <v>130</v>
      </c>
      <c r="EB3" s="84">
        <v>131</v>
      </c>
      <c r="EC3" s="84">
        <v>132</v>
      </c>
      <c r="ED3" s="84">
        <v>133</v>
      </c>
      <c r="EE3" s="84">
        <v>134</v>
      </c>
      <c r="EF3" s="84">
        <v>135</v>
      </c>
      <c r="EG3" s="84">
        <v>136</v>
      </c>
      <c r="EH3" s="84">
        <v>137</v>
      </c>
      <c r="EI3" s="84">
        <v>138</v>
      </c>
      <c r="EJ3" s="84">
        <v>139</v>
      </c>
      <c r="EK3" s="84">
        <v>140</v>
      </c>
      <c r="EL3" s="84">
        <v>141</v>
      </c>
      <c r="EM3" s="84">
        <v>142</v>
      </c>
      <c r="EN3" s="84">
        <v>143</v>
      </c>
      <c r="EO3" s="84">
        <v>144</v>
      </c>
      <c r="EP3" s="84">
        <v>145</v>
      </c>
      <c r="EQ3" s="84">
        <v>146</v>
      </c>
      <c r="ER3" s="84">
        <v>147</v>
      </c>
      <c r="ES3" s="84">
        <v>148</v>
      </c>
      <c r="ET3" s="84">
        <v>149</v>
      </c>
      <c r="EU3" s="84">
        <v>150</v>
      </c>
      <c r="EV3" s="84">
        <v>151</v>
      </c>
      <c r="EW3" s="84">
        <v>152</v>
      </c>
      <c r="EX3" s="84">
        <v>153</v>
      </c>
      <c r="EY3" s="84">
        <v>154</v>
      </c>
      <c r="EZ3" s="84">
        <v>155</v>
      </c>
      <c r="FA3" s="84">
        <v>156</v>
      </c>
      <c r="FB3" s="84">
        <v>157</v>
      </c>
      <c r="FC3" s="84">
        <v>158</v>
      </c>
      <c r="FD3" s="84">
        <v>159</v>
      </c>
      <c r="FE3" s="84">
        <v>160</v>
      </c>
      <c r="FF3" s="84">
        <v>161</v>
      </c>
      <c r="FG3" s="84">
        <v>162</v>
      </c>
      <c r="FH3" s="84">
        <v>163</v>
      </c>
      <c r="FI3" s="84">
        <v>164</v>
      </c>
      <c r="FJ3" s="84">
        <v>165</v>
      </c>
      <c r="FK3" s="84">
        <v>166</v>
      </c>
      <c r="FL3" s="84">
        <v>167</v>
      </c>
      <c r="FM3" s="84">
        <v>168</v>
      </c>
      <c r="FN3" s="84">
        <v>169</v>
      </c>
      <c r="FO3" s="84">
        <v>170</v>
      </c>
      <c r="FP3" s="84">
        <v>171</v>
      </c>
      <c r="FQ3" s="84">
        <v>172</v>
      </c>
      <c r="FR3" s="84">
        <v>173</v>
      </c>
      <c r="FS3" s="84">
        <v>174</v>
      </c>
      <c r="FT3" s="84">
        <v>175</v>
      </c>
      <c r="FU3" s="84">
        <v>176</v>
      </c>
      <c r="FV3" s="84">
        <v>177</v>
      </c>
      <c r="FW3" s="84">
        <v>178</v>
      </c>
      <c r="FX3" s="84">
        <v>179</v>
      </c>
      <c r="FY3" s="84">
        <v>180</v>
      </c>
      <c r="FZ3" s="84">
        <v>181</v>
      </c>
      <c r="GA3" s="84">
        <v>182</v>
      </c>
      <c r="GB3" s="84">
        <v>183</v>
      </c>
      <c r="GC3" s="84">
        <v>184</v>
      </c>
      <c r="GD3" s="84">
        <v>185</v>
      </c>
      <c r="GE3" s="84">
        <v>186</v>
      </c>
      <c r="GF3" s="84">
        <v>187</v>
      </c>
      <c r="GG3" s="84">
        <v>188</v>
      </c>
      <c r="GH3" s="84">
        <v>189</v>
      </c>
      <c r="GI3" s="84">
        <v>190</v>
      </c>
      <c r="GJ3" s="84">
        <v>191</v>
      </c>
      <c r="GK3" s="84">
        <v>192</v>
      </c>
      <c r="GL3" s="84">
        <v>193</v>
      </c>
      <c r="GM3" s="84">
        <v>194</v>
      </c>
      <c r="GN3" s="84">
        <v>195</v>
      </c>
      <c r="GO3" s="84">
        <v>196</v>
      </c>
      <c r="GP3" s="84">
        <v>197</v>
      </c>
      <c r="GQ3" s="84">
        <v>198</v>
      </c>
      <c r="GR3" s="84">
        <v>199</v>
      </c>
      <c r="GS3" s="84">
        <v>200</v>
      </c>
      <c r="GT3" s="84">
        <v>201</v>
      </c>
      <c r="GU3" s="84">
        <v>202</v>
      </c>
      <c r="GV3" s="84">
        <v>203</v>
      </c>
      <c r="GW3" s="84">
        <v>204</v>
      </c>
      <c r="GX3" s="84">
        <v>205</v>
      </c>
      <c r="GY3" s="84">
        <v>206</v>
      </c>
      <c r="GZ3" s="84">
        <v>207</v>
      </c>
      <c r="HA3" s="84">
        <v>208</v>
      </c>
      <c r="HB3" s="84">
        <v>209</v>
      </c>
      <c r="HC3" s="84">
        <v>210</v>
      </c>
      <c r="HD3" s="84">
        <v>211</v>
      </c>
      <c r="HE3" s="84">
        <v>212</v>
      </c>
      <c r="HF3" s="84">
        <v>213</v>
      </c>
      <c r="HG3" s="84">
        <v>214</v>
      </c>
      <c r="HH3" s="84">
        <v>215</v>
      </c>
      <c r="HI3" s="84">
        <v>216</v>
      </c>
      <c r="HJ3" s="84">
        <v>217</v>
      </c>
      <c r="HK3" s="84">
        <v>218</v>
      </c>
      <c r="HL3" s="84">
        <v>219</v>
      </c>
      <c r="HM3" s="84">
        <v>220</v>
      </c>
      <c r="HN3" s="84">
        <v>221</v>
      </c>
      <c r="HO3" s="84">
        <v>222</v>
      </c>
      <c r="HP3" s="84">
        <v>223</v>
      </c>
      <c r="HQ3" s="84">
        <v>224</v>
      </c>
      <c r="HR3" s="84">
        <v>225</v>
      </c>
      <c r="HS3" s="84">
        <v>226</v>
      </c>
      <c r="HT3" s="84">
        <v>227</v>
      </c>
      <c r="HU3" s="84">
        <v>228</v>
      </c>
      <c r="HV3" s="84">
        <v>229</v>
      </c>
      <c r="HW3" s="84">
        <v>230</v>
      </c>
      <c r="HX3" s="84">
        <v>231</v>
      </c>
      <c r="HY3" s="84">
        <v>232</v>
      </c>
      <c r="HZ3" s="84">
        <v>233</v>
      </c>
      <c r="IA3" s="84">
        <v>234</v>
      </c>
      <c r="IB3" s="84">
        <v>235</v>
      </c>
      <c r="IC3" s="84">
        <v>236</v>
      </c>
      <c r="ID3" s="84">
        <v>237</v>
      </c>
      <c r="IE3" s="84">
        <v>238</v>
      </c>
      <c r="IF3" s="84">
        <v>239</v>
      </c>
      <c r="IG3" s="84">
        <v>240</v>
      </c>
      <c r="IH3" s="84">
        <v>241</v>
      </c>
      <c r="II3" s="84">
        <v>242</v>
      </c>
      <c r="IJ3" s="84">
        <v>243</v>
      </c>
      <c r="IK3" s="84">
        <v>244</v>
      </c>
      <c r="IL3" s="84">
        <v>245</v>
      </c>
      <c r="IM3" s="84">
        <v>246</v>
      </c>
      <c r="IN3" s="84">
        <v>247</v>
      </c>
      <c r="IO3" s="84">
        <v>248</v>
      </c>
      <c r="IP3" s="84">
        <v>249</v>
      </c>
      <c r="IQ3" s="84">
        <v>250</v>
      </c>
      <c r="IR3" s="84">
        <v>251</v>
      </c>
      <c r="IS3" s="84">
        <v>252</v>
      </c>
      <c r="IT3" s="84">
        <v>253</v>
      </c>
      <c r="IU3" s="84">
        <v>254</v>
      </c>
      <c r="IV3" s="84">
        <v>255</v>
      </c>
      <c r="IW3" s="84">
        <v>256</v>
      </c>
      <c r="IX3" s="84">
        <v>257</v>
      </c>
      <c r="IY3" s="84">
        <v>258</v>
      </c>
      <c r="IZ3" s="84">
        <v>259</v>
      </c>
      <c r="JA3" s="84">
        <v>260</v>
      </c>
      <c r="JB3" s="84">
        <v>261</v>
      </c>
      <c r="JC3" s="84">
        <v>262</v>
      </c>
      <c r="JD3" s="84">
        <v>263</v>
      </c>
      <c r="JE3" s="84">
        <v>264</v>
      </c>
      <c r="JF3" s="84">
        <v>265</v>
      </c>
      <c r="JG3" s="84">
        <v>266</v>
      </c>
      <c r="JH3" s="84">
        <v>267</v>
      </c>
      <c r="JI3" s="84">
        <v>268</v>
      </c>
      <c r="JJ3" s="84">
        <v>269</v>
      </c>
      <c r="JK3" s="84">
        <v>270</v>
      </c>
      <c r="JL3" s="84">
        <v>271</v>
      </c>
      <c r="JM3" s="84">
        <v>272</v>
      </c>
      <c r="JN3" s="84">
        <v>273</v>
      </c>
      <c r="JO3" s="84">
        <v>274</v>
      </c>
      <c r="JP3" s="84">
        <v>275</v>
      </c>
      <c r="JQ3" s="84">
        <v>276</v>
      </c>
      <c r="JR3" s="84">
        <v>277</v>
      </c>
      <c r="JS3" s="84">
        <v>278</v>
      </c>
      <c r="JT3" s="84">
        <v>279</v>
      </c>
      <c r="JU3" s="84">
        <v>280</v>
      </c>
      <c r="JV3" s="84">
        <v>281</v>
      </c>
      <c r="JW3" s="84">
        <v>282</v>
      </c>
      <c r="JX3" s="84">
        <v>283</v>
      </c>
      <c r="JY3" s="84">
        <v>284</v>
      </c>
      <c r="JZ3" s="84">
        <v>285</v>
      </c>
      <c r="KA3" s="84">
        <v>286</v>
      </c>
      <c r="KB3" s="84">
        <v>287</v>
      </c>
      <c r="KC3" s="84">
        <v>288</v>
      </c>
      <c r="KD3" s="84">
        <v>289</v>
      </c>
      <c r="KE3" s="84">
        <v>290</v>
      </c>
      <c r="KF3" s="84">
        <v>291</v>
      </c>
      <c r="KG3" s="84">
        <v>292</v>
      </c>
      <c r="KH3" s="84">
        <v>293</v>
      </c>
      <c r="KI3" s="84">
        <v>294</v>
      </c>
      <c r="KJ3" s="84">
        <v>295</v>
      </c>
      <c r="KK3" s="84">
        <v>296</v>
      </c>
      <c r="KL3" s="84">
        <v>297</v>
      </c>
      <c r="KM3" s="84">
        <v>298</v>
      </c>
      <c r="KN3" s="84">
        <v>299</v>
      </c>
      <c r="KO3" s="84">
        <v>300</v>
      </c>
      <c r="KP3" s="84">
        <v>301</v>
      </c>
      <c r="KQ3" s="84">
        <v>302</v>
      </c>
      <c r="KR3" s="84">
        <v>303</v>
      </c>
      <c r="KS3" s="84">
        <v>304</v>
      </c>
      <c r="KT3" s="84">
        <v>305</v>
      </c>
      <c r="KU3" s="84">
        <v>306</v>
      </c>
      <c r="KV3" s="84">
        <v>307</v>
      </c>
      <c r="KW3" s="84">
        <v>308</v>
      </c>
      <c r="KX3" s="84">
        <v>309</v>
      </c>
      <c r="KY3" s="84">
        <v>310</v>
      </c>
      <c r="KZ3" s="84">
        <v>311</v>
      </c>
      <c r="LA3" s="84">
        <v>312</v>
      </c>
      <c r="LB3" s="84">
        <v>313</v>
      </c>
      <c r="LC3" s="84">
        <v>314</v>
      </c>
      <c r="LD3" s="84">
        <v>315</v>
      </c>
      <c r="LE3" s="84">
        <v>316</v>
      </c>
      <c r="LF3" s="84">
        <v>317</v>
      </c>
      <c r="LG3" s="84">
        <v>318</v>
      </c>
      <c r="LH3" s="84">
        <v>319</v>
      </c>
      <c r="LI3" s="84">
        <v>320</v>
      </c>
      <c r="LJ3" s="84">
        <v>321</v>
      </c>
      <c r="LK3" s="84">
        <v>322</v>
      </c>
      <c r="LL3" s="84">
        <v>323</v>
      </c>
      <c r="LM3" s="84">
        <v>324</v>
      </c>
      <c r="LN3" s="84">
        <v>325</v>
      </c>
      <c r="LO3" s="84">
        <v>326</v>
      </c>
      <c r="LP3" s="84">
        <v>327</v>
      </c>
      <c r="LQ3" s="84">
        <v>328</v>
      </c>
      <c r="LR3" s="84">
        <v>329</v>
      </c>
      <c r="LS3" s="84">
        <v>330</v>
      </c>
      <c r="LT3" s="84">
        <v>331</v>
      </c>
      <c r="LU3" s="84">
        <v>332</v>
      </c>
      <c r="LV3" s="84">
        <v>333</v>
      </c>
      <c r="LW3" s="84">
        <v>334</v>
      </c>
      <c r="LX3" s="84">
        <v>335</v>
      </c>
      <c r="LY3" s="84">
        <v>336</v>
      </c>
      <c r="LZ3" s="84">
        <v>337</v>
      </c>
      <c r="MA3" s="84">
        <v>338</v>
      </c>
      <c r="MB3" s="84">
        <v>339</v>
      </c>
      <c r="MC3" s="84">
        <v>340</v>
      </c>
      <c r="MD3" s="84">
        <v>341</v>
      </c>
      <c r="ME3" s="84">
        <v>342</v>
      </c>
      <c r="MF3" s="84">
        <v>343</v>
      </c>
      <c r="MG3" s="84">
        <v>344</v>
      </c>
      <c r="MH3" s="84">
        <v>345</v>
      </c>
      <c r="MI3" s="84">
        <v>346</v>
      </c>
      <c r="MJ3" s="84">
        <v>347</v>
      </c>
      <c r="MK3" s="84">
        <v>348</v>
      </c>
      <c r="ML3" s="84">
        <v>349</v>
      </c>
      <c r="MM3" s="84">
        <v>350</v>
      </c>
      <c r="MN3" s="84">
        <v>351</v>
      </c>
      <c r="MO3" s="84">
        <v>352</v>
      </c>
      <c r="MP3" s="84">
        <v>353</v>
      </c>
      <c r="MQ3" s="84">
        <v>354</v>
      </c>
      <c r="MR3" s="84">
        <v>355</v>
      </c>
      <c r="MS3" s="84">
        <v>356</v>
      </c>
      <c r="MT3" s="84">
        <v>357</v>
      </c>
      <c r="MU3" s="84">
        <v>358</v>
      </c>
      <c r="MV3" s="84">
        <v>359</v>
      </c>
      <c r="MW3" s="84">
        <v>360</v>
      </c>
      <c r="MX3" s="84">
        <v>361</v>
      </c>
      <c r="MY3" s="84">
        <v>362</v>
      </c>
      <c r="MZ3" s="84">
        <v>363</v>
      </c>
      <c r="NA3" s="84">
        <v>364</v>
      </c>
      <c r="NB3" s="84">
        <v>365</v>
      </c>
      <c r="NC3" s="84">
        <v>366</v>
      </c>
      <c r="ND3" s="84">
        <v>367</v>
      </c>
      <c r="NE3" s="84">
        <v>368</v>
      </c>
      <c r="NF3" s="84">
        <v>369</v>
      </c>
      <c r="NG3" s="84">
        <v>370</v>
      </c>
      <c r="NH3" s="84">
        <v>371</v>
      </c>
      <c r="NI3" s="84">
        <v>372</v>
      </c>
      <c r="NJ3" s="84">
        <v>373</v>
      </c>
      <c r="NK3" s="84">
        <v>374</v>
      </c>
      <c r="NL3" s="84">
        <v>375</v>
      </c>
      <c r="NM3" s="84">
        <v>376</v>
      </c>
      <c r="NN3" s="84">
        <v>377</v>
      </c>
      <c r="NO3" s="84">
        <v>378</v>
      </c>
      <c r="NP3" s="84">
        <v>379</v>
      </c>
      <c r="NQ3" s="84">
        <v>380</v>
      </c>
      <c r="NR3" s="84">
        <v>381</v>
      </c>
      <c r="NS3" s="84">
        <v>382</v>
      </c>
      <c r="NT3" s="84">
        <v>383</v>
      </c>
      <c r="NU3" s="84">
        <v>384</v>
      </c>
      <c r="NV3" s="84">
        <v>385</v>
      </c>
      <c r="NW3" s="84">
        <v>386</v>
      </c>
      <c r="NX3" s="84">
        <v>387</v>
      </c>
      <c r="NY3" s="84">
        <v>388</v>
      </c>
      <c r="NZ3" s="84">
        <v>389</v>
      </c>
      <c r="OA3" s="84">
        <v>390</v>
      </c>
      <c r="OB3" s="84">
        <v>391</v>
      </c>
      <c r="OC3" s="84">
        <v>392</v>
      </c>
      <c r="OD3" s="84">
        <v>393</v>
      </c>
      <c r="OE3" s="84">
        <v>394</v>
      </c>
      <c r="OF3" s="84">
        <v>395</v>
      </c>
      <c r="OG3" s="84">
        <v>396</v>
      </c>
      <c r="OH3" s="84">
        <v>397</v>
      </c>
      <c r="OI3" s="84">
        <v>398</v>
      </c>
      <c r="OJ3" s="84">
        <v>399</v>
      </c>
      <c r="OK3" s="84">
        <v>400</v>
      </c>
      <c r="OL3" s="84">
        <v>401</v>
      </c>
      <c r="OM3" s="84">
        <v>402</v>
      </c>
      <c r="ON3" s="84">
        <v>403</v>
      </c>
      <c r="OO3" s="84">
        <v>404</v>
      </c>
      <c r="OP3" s="84">
        <v>405</v>
      </c>
      <c r="OQ3" s="84">
        <v>406</v>
      </c>
      <c r="OR3" s="84">
        <v>407</v>
      </c>
      <c r="OS3" s="84">
        <v>408</v>
      </c>
      <c r="OT3" s="84">
        <v>409</v>
      </c>
      <c r="OU3" s="84">
        <v>410</v>
      </c>
      <c r="OV3" s="84">
        <v>411</v>
      </c>
      <c r="OW3" s="84">
        <v>412</v>
      </c>
      <c r="OX3" s="84">
        <v>413</v>
      </c>
      <c r="OY3" s="84">
        <v>414</v>
      </c>
      <c r="OZ3" s="84">
        <v>415</v>
      </c>
      <c r="PA3" s="84">
        <v>416</v>
      </c>
      <c r="PB3" s="84">
        <v>417</v>
      </c>
      <c r="PC3" s="84">
        <v>418</v>
      </c>
      <c r="PD3" s="84">
        <v>419</v>
      </c>
      <c r="PE3" s="84">
        <v>420</v>
      </c>
      <c r="PF3" s="84">
        <v>421</v>
      </c>
      <c r="PG3" s="84">
        <v>422</v>
      </c>
      <c r="PH3" s="84">
        <v>423</v>
      </c>
      <c r="PI3" s="84">
        <v>424</v>
      </c>
      <c r="PJ3" s="84">
        <v>425</v>
      </c>
      <c r="PK3" s="84">
        <v>426</v>
      </c>
      <c r="PL3" s="84">
        <v>427</v>
      </c>
      <c r="PM3" s="84">
        <v>428</v>
      </c>
      <c r="PN3" s="84">
        <v>429</v>
      </c>
      <c r="PO3" s="84">
        <v>430</v>
      </c>
      <c r="PP3" s="84">
        <v>431</v>
      </c>
      <c r="PQ3" s="84">
        <v>432</v>
      </c>
      <c r="PR3" s="84">
        <v>433</v>
      </c>
      <c r="PS3" s="84">
        <v>434</v>
      </c>
      <c r="PT3" s="84">
        <v>435</v>
      </c>
      <c r="PU3" s="84">
        <v>436</v>
      </c>
      <c r="PV3" s="84">
        <v>437</v>
      </c>
      <c r="PW3" s="84">
        <v>438</v>
      </c>
      <c r="PX3" s="84">
        <v>439</v>
      </c>
      <c r="PY3" s="84">
        <v>440</v>
      </c>
      <c r="PZ3" s="84">
        <v>441</v>
      </c>
      <c r="QA3" s="84">
        <v>442</v>
      </c>
      <c r="QB3" s="84">
        <v>443</v>
      </c>
      <c r="QC3" s="84">
        <v>444</v>
      </c>
      <c r="QD3" s="84">
        <v>445</v>
      </c>
      <c r="QE3" s="84">
        <v>446</v>
      </c>
      <c r="QF3" s="84">
        <v>447</v>
      </c>
      <c r="QG3" s="84">
        <v>448</v>
      </c>
      <c r="QH3" s="84">
        <v>449</v>
      </c>
      <c r="QI3" s="84">
        <v>450</v>
      </c>
      <c r="QJ3" s="84">
        <v>451</v>
      </c>
      <c r="QK3" s="84">
        <v>452</v>
      </c>
      <c r="QL3" s="84">
        <v>453</v>
      </c>
      <c r="QM3" s="84">
        <v>454</v>
      </c>
      <c r="QN3" s="84">
        <v>455</v>
      </c>
      <c r="QO3" s="84">
        <v>456</v>
      </c>
      <c r="QP3" s="84">
        <v>457</v>
      </c>
      <c r="QQ3" s="84">
        <v>458</v>
      </c>
      <c r="QR3" s="84">
        <v>459</v>
      </c>
      <c r="QS3" s="84">
        <v>460</v>
      </c>
      <c r="QT3" s="84">
        <v>461</v>
      </c>
      <c r="QU3" s="84">
        <v>462</v>
      </c>
      <c r="QV3" s="84">
        <v>463</v>
      </c>
      <c r="QW3" s="84">
        <v>464</v>
      </c>
      <c r="QX3" s="84">
        <v>465</v>
      </c>
      <c r="QY3" s="84">
        <v>466</v>
      </c>
      <c r="QZ3" s="84">
        <v>467</v>
      </c>
      <c r="RA3" s="84">
        <v>468</v>
      </c>
      <c r="RB3" s="84">
        <v>469</v>
      </c>
      <c r="RC3" s="84">
        <v>470</v>
      </c>
      <c r="RD3" s="84">
        <v>471</v>
      </c>
      <c r="RE3" s="84">
        <v>472</v>
      </c>
      <c r="RF3" s="84">
        <v>473</v>
      </c>
      <c r="RG3" s="84">
        <v>474</v>
      </c>
      <c r="RH3" s="84">
        <v>475</v>
      </c>
      <c r="RI3" s="84">
        <v>476</v>
      </c>
      <c r="RJ3" s="84">
        <v>477</v>
      </c>
      <c r="RK3" s="84">
        <v>478</v>
      </c>
      <c r="RL3" s="84">
        <v>479</v>
      </c>
      <c r="RM3" s="84">
        <v>480</v>
      </c>
      <c r="RN3" s="84">
        <v>481</v>
      </c>
      <c r="RO3" s="84">
        <v>482</v>
      </c>
      <c r="RP3" s="84">
        <v>483</v>
      </c>
      <c r="RQ3" s="84">
        <v>484</v>
      </c>
      <c r="RR3" s="84">
        <v>485</v>
      </c>
      <c r="RS3" s="84">
        <v>486</v>
      </c>
      <c r="RT3" s="84">
        <v>487</v>
      </c>
      <c r="RU3" s="84">
        <v>488</v>
      </c>
      <c r="RV3" s="84">
        <v>489</v>
      </c>
      <c r="RW3" s="84">
        <v>490</v>
      </c>
      <c r="RX3" s="84">
        <v>491</v>
      </c>
      <c r="RY3" s="84">
        <v>492</v>
      </c>
      <c r="RZ3" s="84">
        <v>493</v>
      </c>
      <c r="SA3" s="84">
        <v>494</v>
      </c>
      <c r="SB3" s="84">
        <v>495</v>
      </c>
      <c r="SC3" s="84">
        <v>496</v>
      </c>
      <c r="SD3" s="84">
        <v>497</v>
      </c>
      <c r="SE3" s="84">
        <v>498</v>
      </c>
      <c r="SF3" s="84">
        <v>499</v>
      </c>
      <c r="SG3" s="84">
        <v>500</v>
      </c>
      <c r="SH3" s="84">
        <v>501</v>
      </c>
      <c r="SI3" s="84">
        <v>502</v>
      </c>
      <c r="SJ3" s="84">
        <v>503</v>
      </c>
      <c r="SK3" s="84">
        <v>504</v>
      </c>
      <c r="SL3" s="84">
        <v>505</v>
      </c>
      <c r="SM3" s="84">
        <v>506</v>
      </c>
      <c r="SN3" s="84">
        <v>507</v>
      </c>
      <c r="SO3" s="84">
        <v>508</v>
      </c>
      <c r="SP3" s="84">
        <v>509</v>
      </c>
      <c r="SQ3" s="84">
        <v>510</v>
      </c>
      <c r="SR3" s="84">
        <v>511</v>
      </c>
      <c r="SS3" s="84">
        <v>512</v>
      </c>
      <c r="ST3" s="84">
        <v>513</v>
      </c>
      <c r="SU3" s="84">
        <v>514</v>
      </c>
      <c r="SV3" s="84">
        <v>515</v>
      </c>
      <c r="SW3" s="84">
        <v>516</v>
      </c>
      <c r="SX3" s="84">
        <v>517</v>
      </c>
      <c r="SY3" s="84">
        <v>518</v>
      </c>
      <c r="SZ3" s="84">
        <v>519</v>
      </c>
      <c r="TA3" s="84">
        <v>520</v>
      </c>
      <c r="TB3" s="84">
        <v>521</v>
      </c>
      <c r="TC3" s="84">
        <v>522</v>
      </c>
      <c r="TD3" s="84">
        <v>523</v>
      </c>
      <c r="TE3" s="84">
        <v>524</v>
      </c>
      <c r="TF3" s="84">
        <v>525</v>
      </c>
      <c r="TG3" s="84">
        <v>526</v>
      </c>
      <c r="TH3" s="84">
        <v>527</v>
      </c>
      <c r="TI3" s="84">
        <v>528</v>
      </c>
      <c r="TJ3" s="84">
        <v>529</v>
      </c>
      <c r="TK3" s="84">
        <v>530</v>
      </c>
      <c r="TL3" s="84">
        <v>531</v>
      </c>
      <c r="TM3" s="84">
        <v>532</v>
      </c>
      <c r="TN3" s="84">
        <v>533</v>
      </c>
      <c r="TO3" s="84">
        <v>534</v>
      </c>
      <c r="TP3" s="84">
        <v>535</v>
      </c>
      <c r="TQ3" s="84">
        <v>536</v>
      </c>
      <c r="TR3" s="84">
        <v>537</v>
      </c>
      <c r="TS3" s="84">
        <v>538</v>
      </c>
      <c r="TT3" s="84">
        <v>539</v>
      </c>
      <c r="TU3" s="84">
        <v>540</v>
      </c>
      <c r="TV3" s="84">
        <v>541</v>
      </c>
      <c r="TW3" s="84">
        <v>542</v>
      </c>
      <c r="TX3" s="84">
        <v>543</v>
      </c>
      <c r="TY3" s="84">
        <v>544</v>
      </c>
      <c r="TZ3" s="84">
        <v>545</v>
      </c>
      <c r="UA3" s="84">
        <v>546</v>
      </c>
      <c r="UB3" s="84">
        <v>547</v>
      </c>
      <c r="UC3" s="84">
        <v>548</v>
      </c>
      <c r="UD3" s="84">
        <v>549</v>
      </c>
      <c r="UE3" s="84">
        <v>550</v>
      </c>
      <c r="UF3" s="84">
        <v>551</v>
      </c>
      <c r="UG3" s="84">
        <v>552</v>
      </c>
      <c r="UH3" s="84">
        <v>553</v>
      </c>
      <c r="UI3" s="84">
        <v>554</v>
      </c>
      <c r="UJ3" s="84">
        <v>555</v>
      </c>
      <c r="UK3" s="84">
        <v>556</v>
      </c>
      <c r="UL3" s="84">
        <v>557</v>
      </c>
      <c r="UM3" s="84">
        <v>558</v>
      </c>
      <c r="UN3" s="84">
        <v>559</v>
      </c>
      <c r="UO3" s="84">
        <v>560</v>
      </c>
      <c r="UP3" s="84">
        <v>561</v>
      </c>
      <c r="UQ3" s="84">
        <v>562</v>
      </c>
      <c r="UR3" s="84">
        <v>563</v>
      </c>
      <c r="US3" s="84">
        <v>564</v>
      </c>
      <c r="UT3" s="84">
        <v>565</v>
      </c>
      <c r="UU3" s="84">
        <v>566</v>
      </c>
      <c r="UV3" s="84">
        <v>567</v>
      </c>
      <c r="UW3" s="84">
        <v>568</v>
      </c>
      <c r="UX3" s="84">
        <v>569</v>
      </c>
      <c r="UY3" s="84">
        <v>570</v>
      </c>
      <c r="UZ3" s="84">
        <v>571</v>
      </c>
      <c r="VA3" s="84">
        <v>572</v>
      </c>
      <c r="VB3" s="84">
        <v>573</v>
      </c>
      <c r="VC3" s="84">
        <v>574</v>
      </c>
      <c r="VD3" s="84">
        <v>575</v>
      </c>
      <c r="VE3" s="84">
        <v>576</v>
      </c>
      <c r="VF3" s="84">
        <v>577</v>
      </c>
      <c r="VG3" s="84">
        <v>578</v>
      </c>
      <c r="VH3" s="84">
        <v>579</v>
      </c>
      <c r="VI3" s="84">
        <v>580</v>
      </c>
      <c r="VJ3" s="84">
        <v>581</v>
      </c>
      <c r="VK3" s="84">
        <v>582</v>
      </c>
      <c r="VL3" s="84">
        <v>583</v>
      </c>
      <c r="VM3" s="84">
        <v>584</v>
      </c>
      <c r="VN3" s="84">
        <v>585</v>
      </c>
      <c r="VO3" s="84">
        <v>586</v>
      </c>
    </row>
    <row r="4" spans="1:587">
      <c r="A4" s="1" t="s">
        <v>3554</v>
      </c>
      <c r="B4" s="84" t="s">
        <v>3673</v>
      </c>
      <c r="C4" s="84" t="s">
        <v>3674</v>
      </c>
      <c r="D4" s="84" t="s">
        <v>276</v>
      </c>
      <c r="E4" s="84" t="s">
        <v>3675</v>
      </c>
      <c r="F4" s="84" t="s">
        <v>3676</v>
      </c>
      <c r="G4" s="84" t="s">
        <v>303</v>
      </c>
      <c r="H4" s="84" t="s">
        <v>3677</v>
      </c>
      <c r="I4" s="84" t="s">
        <v>3678</v>
      </c>
      <c r="J4" s="84" t="s">
        <v>3679</v>
      </c>
      <c r="K4" s="84" t="s">
        <v>3680</v>
      </c>
      <c r="L4" s="84" t="s">
        <v>3681</v>
      </c>
      <c r="M4" s="84" t="s">
        <v>1582</v>
      </c>
      <c r="N4" s="84" t="s">
        <v>3682</v>
      </c>
      <c r="O4" s="84" t="s">
        <v>3683</v>
      </c>
      <c r="P4" s="84" t="s">
        <v>3684</v>
      </c>
      <c r="Q4" s="84" t="s">
        <v>3685</v>
      </c>
      <c r="R4" s="84" t="s">
        <v>3686</v>
      </c>
      <c r="S4" s="84" t="s">
        <v>3687</v>
      </c>
      <c r="T4" s="84" t="s">
        <v>3688</v>
      </c>
      <c r="U4" s="84" t="s">
        <v>3689</v>
      </c>
      <c r="V4" s="84" t="s">
        <v>3690</v>
      </c>
      <c r="W4" s="84" t="s">
        <v>3691</v>
      </c>
      <c r="X4" s="84" t="s">
        <v>3692</v>
      </c>
      <c r="Y4" s="84" t="s">
        <v>3693</v>
      </c>
      <c r="Z4" s="84" t="s">
        <v>3694</v>
      </c>
      <c r="AA4" s="84" t="s">
        <v>3695</v>
      </c>
      <c r="AB4" s="84" t="s">
        <v>3696</v>
      </c>
      <c r="AC4" s="84" t="s">
        <v>3698</v>
      </c>
      <c r="AD4" s="84" t="s">
        <v>3699</v>
      </c>
      <c r="AE4" s="84" t="s">
        <v>3700</v>
      </c>
      <c r="AF4" s="84" t="s">
        <v>3701</v>
      </c>
      <c r="AG4" s="84" t="s">
        <v>3702</v>
      </c>
      <c r="AH4" s="84" t="s">
        <v>3709</v>
      </c>
      <c r="AI4" s="84" t="s">
        <v>3703</v>
      </c>
      <c r="AJ4" s="84" t="s">
        <v>3704</v>
      </c>
      <c r="AK4" s="84" t="s">
        <v>3705</v>
      </c>
      <c r="AL4" s="84" t="s">
        <v>3706</v>
      </c>
      <c r="AM4" s="84" t="s">
        <v>3707</v>
      </c>
      <c r="AN4" s="84" t="s">
        <v>3708</v>
      </c>
      <c r="AO4" s="84" t="s">
        <v>3710</v>
      </c>
      <c r="AP4" s="84" t="s">
        <v>3711</v>
      </c>
      <c r="AQ4" s="84" t="s">
        <v>3712</v>
      </c>
      <c r="AR4" s="84" t="s">
        <v>3713</v>
      </c>
      <c r="AS4" s="84" t="s">
        <v>3714</v>
      </c>
      <c r="AT4" s="84" t="s">
        <v>3715</v>
      </c>
      <c r="AU4" s="84" t="s">
        <v>3716</v>
      </c>
      <c r="AV4" s="84" t="s">
        <v>3717</v>
      </c>
      <c r="AW4" s="84" t="s">
        <v>3718</v>
      </c>
      <c r="AX4" s="84" t="s">
        <v>3719</v>
      </c>
      <c r="AY4" s="84" t="s">
        <v>3720</v>
      </c>
      <c r="AZ4" s="84" t="s">
        <v>3721</v>
      </c>
      <c r="BA4" s="84" t="s">
        <v>3722</v>
      </c>
      <c r="BB4" s="130" t="s">
        <v>3723</v>
      </c>
      <c r="BC4" s="84" t="s">
        <v>3724</v>
      </c>
      <c r="BD4" s="84" t="s">
        <v>3725</v>
      </c>
      <c r="BE4" s="84" t="s">
        <v>5608</v>
      </c>
      <c r="BF4" s="84" t="s">
        <v>5609</v>
      </c>
      <c r="BG4" s="84" t="s">
        <v>5610</v>
      </c>
      <c r="BH4" s="84" t="s">
        <v>5611</v>
      </c>
      <c r="BI4" s="84" t="s">
        <v>5612</v>
      </c>
      <c r="BJ4" s="84" t="s">
        <v>3726</v>
      </c>
      <c r="BK4" s="84" t="s">
        <v>3727</v>
      </c>
      <c r="BL4" s="84" t="s">
        <v>3728</v>
      </c>
      <c r="BM4" s="84" t="s">
        <v>3729</v>
      </c>
      <c r="BN4" s="84" t="s">
        <v>3730</v>
      </c>
      <c r="BO4" s="84" t="s">
        <v>3731</v>
      </c>
      <c r="BP4" s="84" t="s">
        <v>3732</v>
      </c>
      <c r="BQ4" s="84" t="s">
        <v>3733</v>
      </c>
      <c r="BR4" s="84" t="s">
        <v>3734</v>
      </c>
      <c r="BS4" s="84" t="s">
        <v>3735</v>
      </c>
      <c r="BT4" s="84" t="s">
        <v>3736</v>
      </c>
      <c r="BU4" s="84" t="s">
        <v>3737</v>
      </c>
      <c r="BV4" s="84" t="s">
        <v>3738</v>
      </c>
      <c r="BW4" s="84" t="s">
        <v>3720</v>
      </c>
      <c r="BX4" s="84" t="s">
        <v>3688</v>
      </c>
      <c r="BY4" s="84" t="s">
        <v>3741</v>
      </c>
      <c r="BZ4" s="84" t="s">
        <v>3742</v>
      </c>
      <c r="CA4" s="84" t="s">
        <v>3743</v>
      </c>
      <c r="CB4" s="84" t="s">
        <v>3744</v>
      </c>
      <c r="CC4" s="84" t="s">
        <v>5642</v>
      </c>
      <c r="CD4" s="84" t="s">
        <v>5643</v>
      </c>
      <c r="CE4" s="84" t="s">
        <v>5644</v>
      </c>
      <c r="CF4" s="84" t="s">
        <v>5645</v>
      </c>
      <c r="CG4" s="84" t="s">
        <v>5646</v>
      </c>
      <c r="CH4" s="84" t="s">
        <v>5647</v>
      </c>
      <c r="CI4" s="84" t="s">
        <v>5648</v>
      </c>
      <c r="CJ4" s="84" t="s">
        <v>5649</v>
      </c>
      <c r="CK4" s="84" t="s">
        <v>5650</v>
      </c>
      <c r="CL4" s="84" t="s">
        <v>5651</v>
      </c>
      <c r="CM4" s="84" t="s">
        <v>5652</v>
      </c>
      <c r="CN4" s="84" t="s">
        <v>5653</v>
      </c>
      <c r="CO4" s="84" t="s">
        <v>5654</v>
      </c>
      <c r="CP4" s="84" t="s">
        <v>5655</v>
      </c>
      <c r="CQ4" s="84" t="s">
        <v>5656</v>
      </c>
      <c r="CR4" s="84" t="s">
        <v>5657</v>
      </c>
      <c r="CS4" s="84" t="s">
        <v>5658</v>
      </c>
      <c r="CT4" s="84" t="s">
        <v>5659</v>
      </c>
      <c r="CU4" s="84" t="s">
        <v>5660</v>
      </c>
      <c r="CV4" s="84" t="s">
        <v>5661</v>
      </c>
      <c r="CW4" s="84" t="s">
        <v>5662</v>
      </c>
      <c r="CX4" s="84" t="s">
        <v>5663</v>
      </c>
      <c r="CY4" s="84" t="s">
        <v>5664</v>
      </c>
      <c r="CZ4" s="84" t="s">
        <v>5665</v>
      </c>
      <c r="DA4" s="84" t="s">
        <v>5666</v>
      </c>
      <c r="DB4" s="84" t="s">
        <v>5617</v>
      </c>
      <c r="DC4" s="84" t="s">
        <v>5618</v>
      </c>
      <c r="DD4" s="84" t="s">
        <v>5619</v>
      </c>
      <c r="DE4" s="84" t="s">
        <v>5620</v>
      </c>
      <c r="DF4" s="84" t="s">
        <v>5621</v>
      </c>
      <c r="DG4" s="84" t="s">
        <v>5622</v>
      </c>
      <c r="DH4" s="84" t="s">
        <v>5623</v>
      </c>
      <c r="DI4" s="84" t="s">
        <v>5624</v>
      </c>
      <c r="DJ4" s="84" t="s">
        <v>5625</v>
      </c>
      <c r="DK4" s="84" t="s">
        <v>5626</v>
      </c>
      <c r="DL4" s="84" t="s">
        <v>5627</v>
      </c>
      <c r="DM4" s="84" t="s">
        <v>5628</v>
      </c>
      <c r="DN4" s="84" t="s">
        <v>5629</v>
      </c>
      <c r="DO4" s="84" t="s">
        <v>5630</v>
      </c>
      <c r="DP4" s="84" t="s">
        <v>5631</v>
      </c>
      <c r="DQ4" s="84" t="s">
        <v>5632</v>
      </c>
      <c r="DR4" s="84" t="s">
        <v>5633</v>
      </c>
      <c r="DS4" s="84" t="s">
        <v>5634</v>
      </c>
      <c r="DT4" s="84" t="s">
        <v>5635</v>
      </c>
      <c r="DU4" s="84" t="s">
        <v>5636</v>
      </c>
      <c r="DV4" s="84" t="s">
        <v>5637</v>
      </c>
      <c r="DW4" s="84" t="s">
        <v>5638</v>
      </c>
      <c r="DX4" s="84" t="s">
        <v>5639</v>
      </c>
      <c r="DY4" s="84" t="s">
        <v>5640</v>
      </c>
      <c r="DZ4" s="84" t="s">
        <v>5641</v>
      </c>
      <c r="EA4" s="84" t="s">
        <v>3745</v>
      </c>
      <c r="EB4" s="84" t="s">
        <v>3746</v>
      </c>
      <c r="EC4" s="84" t="s">
        <v>3747</v>
      </c>
      <c r="ED4" s="84" t="s">
        <v>3748</v>
      </c>
      <c r="EE4" s="84" t="s">
        <v>3742</v>
      </c>
      <c r="EF4" s="84" t="s">
        <v>3749</v>
      </c>
      <c r="EG4" s="84" t="s">
        <v>3750</v>
      </c>
      <c r="EH4" s="84" t="s">
        <v>3751</v>
      </c>
      <c r="EI4" s="84" t="s">
        <v>3752</v>
      </c>
      <c r="EJ4" s="84" t="s">
        <v>3753</v>
      </c>
      <c r="EK4" s="84" t="s">
        <v>3754</v>
      </c>
      <c r="EL4" s="84" t="s">
        <v>3755</v>
      </c>
      <c r="EM4" s="84" t="s">
        <v>3756</v>
      </c>
      <c r="EN4" s="84" t="s">
        <v>3757</v>
      </c>
      <c r="EO4" s="84" t="s">
        <v>3758</v>
      </c>
      <c r="EP4" s="84" t="s">
        <v>3759</v>
      </c>
      <c r="EQ4" s="84" t="s">
        <v>3760</v>
      </c>
      <c r="ER4" s="84" t="s">
        <v>3761</v>
      </c>
      <c r="ES4" s="84" t="s">
        <v>3762</v>
      </c>
      <c r="ET4" s="84" t="s">
        <v>3763</v>
      </c>
      <c r="EU4" s="84" t="s">
        <v>3764</v>
      </c>
      <c r="EV4" s="84" t="s">
        <v>3765</v>
      </c>
      <c r="EW4" s="84" t="s">
        <v>3766</v>
      </c>
      <c r="EX4" s="84" t="s">
        <v>3767</v>
      </c>
      <c r="EY4" s="84" t="s">
        <v>3768</v>
      </c>
      <c r="EZ4" s="84" t="s">
        <v>3769</v>
      </c>
      <c r="FA4" s="84" t="s">
        <v>3770</v>
      </c>
      <c r="FB4" s="84" t="s">
        <v>3771</v>
      </c>
      <c r="FC4" s="84" t="s">
        <v>3772</v>
      </c>
      <c r="FD4" s="84" t="s">
        <v>3773</v>
      </c>
      <c r="FE4" s="84" t="s">
        <v>3774</v>
      </c>
      <c r="FF4" s="84" t="s">
        <v>3775</v>
      </c>
      <c r="FG4" s="84" t="s">
        <v>3776</v>
      </c>
      <c r="FH4" s="84" t="s">
        <v>3777</v>
      </c>
      <c r="FI4" s="84" t="s">
        <v>3778</v>
      </c>
      <c r="FJ4" s="84" t="s">
        <v>3779</v>
      </c>
      <c r="FK4" s="84" t="s">
        <v>3780</v>
      </c>
      <c r="FL4" s="84" t="s">
        <v>3781</v>
      </c>
      <c r="FM4" s="84" t="s">
        <v>3782</v>
      </c>
      <c r="FN4" s="84" t="s">
        <v>3783</v>
      </c>
      <c r="FO4" s="84" t="s">
        <v>3784</v>
      </c>
      <c r="FP4" s="84" t="s">
        <v>3785</v>
      </c>
      <c r="FQ4" s="84" t="s">
        <v>3786</v>
      </c>
      <c r="FR4" s="84" t="s">
        <v>3787</v>
      </c>
      <c r="FS4" s="84" t="s">
        <v>3788</v>
      </c>
      <c r="FT4" s="84" t="s">
        <v>3789</v>
      </c>
      <c r="FU4" s="84" t="s">
        <v>3790</v>
      </c>
      <c r="FV4" s="84" t="s">
        <v>3791</v>
      </c>
      <c r="FW4" s="84" t="s">
        <v>3740</v>
      </c>
      <c r="FX4" s="84" t="s">
        <v>3567</v>
      </c>
      <c r="FY4" s="84" t="s">
        <v>2448</v>
      </c>
      <c r="FZ4" s="84" t="s">
        <v>3568</v>
      </c>
      <c r="GA4" s="84" t="s">
        <v>2451</v>
      </c>
      <c r="GB4" s="84" t="s">
        <v>3569</v>
      </c>
      <c r="GC4" s="84" t="s">
        <v>3570</v>
      </c>
      <c r="GD4" s="84" t="s">
        <v>3571</v>
      </c>
      <c r="GE4" s="84" t="s">
        <v>3572</v>
      </c>
      <c r="GF4" s="84" t="s">
        <v>3573</v>
      </c>
      <c r="GG4" s="84" t="s">
        <v>3574</v>
      </c>
      <c r="GH4" s="84" t="s">
        <v>3575</v>
      </c>
      <c r="GI4" s="84" t="s">
        <v>3576</v>
      </c>
      <c r="GJ4" s="84" t="s">
        <v>3577</v>
      </c>
      <c r="GK4" s="84" t="s">
        <v>3578</v>
      </c>
      <c r="GL4" s="84" t="s">
        <v>3579</v>
      </c>
      <c r="GM4" s="84" t="s">
        <v>3580</v>
      </c>
      <c r="GN4" s="84" t="s">
        <v>3581</v>
      </c>
      <c r="GO4" s="84" t="s">
        <v>3582</v>
      </c>
      <c r="GP4" s="84" t="s">
        <v>3583</v>
      </c>
      <c r="GQ4" s="84" t="s">
        <v>3584</v>
      </c>
      <c r="GR4" s="84" t="s">
        <v>3585</v>
      </c>
      <c r="GS4" s="84" t="s">
        <v>3586</v>
      </c>
      <c r="GT4" s="84" t="s">
        <v>3587</v>
      </c>
      <c r="GU4" s="84" t="s">
        <v>3588</v>
      </c>
      <c r="GV4" s="84" t="s">
        <v>3589</v>
      </c>
      <c r="GW4" s="84" t="s">
        <v>3590</v>
      </c>
      <c r="GX4" s="84" t="s">
        <v>3591</v>
      </c>
      <c r="GY4" s="84" t="s">
        <v>3592</v>
      </c>
      <c r="GZ4" s="84" t="s">
        <v>3593</v>
      </c>
      <c r="HA4" s="84" t="s">
        <v>3594</v>
      </c>
      <c r="HB4" s="84" t="s">
        <v>3595</v>
      </c>
      <c r="HC4" s="84" t="s">
        <v>3596</v>
      </c>
      <c r="HD4" s="84" t="s">
        <v>3597</v>
      </c>
      <c r="HE4" s="84" t="s">
        <v>3598</v>
      </c>
      <c r="HF4" s="84" t="s">
        <v>3599</v>
      </c>
      <c r="HG4" s="84" t="s">
        <v>3600</v>
      </c>
      <c r="HH4" s="84" t="s">
        <v>3601</v>
      </c>
      <c r="HI4" s="84" t="s">
        <v>3602</v>
      </c>
      <c r="HJ4" s="84" t="s">
        <v>3603</v>
      </c>
      <c r="HK4" s="84" t="s">
        <v>3604</v>
      </c>
      <c r="HL4" s="84" t="s">
        <v>3605</v>
      </c>
      <c r="HM4" s="84" t="s">
        <v>3606</v>
      </c>
      <c r="HN4" s="84" t="s">
        <v>3607</v>
      </c>
      <c r="HO4" s="84" t="s">
        <v>3608</v>
      </c>
      <c r="HP4" s="84" t="s">
        <v>3609</v>
      </c>
      <c r="HQ4" s="84" t="s">
        <v>3610</v>
      </c>
      <c r="HR4" s="84" t="s">
        <v>3611</v>
      </c>
      <c r="HS4" s="84" t="s">
        <v>3612</v>
      </c>
      <c r="HT4" s="84" t="s">
        <v>3613</v>
      </c>
      <c r="HU4" s="84" t="s">
        <v>3614</v>
      </c>
      <c r="HV4" s="84" t="s">
        <v>3615</v>
      </c>
      <c r="HW4" s="84" t="s">
        <v>3616</v>
      </c>
      <c r="HX4" s="84" t="s">
        <v>3617</v>
      </c>
      <c r="HY4" s="84" t="s">
        <v>3618</v>
      </c>
      <c r="HZ4" s="84" t="s">
        <v>3619</v>
      </c>
      <c r="IA4" s="84" t="s">
        <v>3620</v>
      </c>
      <c r="IB4" s="84" t="s">
        <v>3621</v>
      </c>
      <c r="IC4" s="84" t="s">
        <v>3622</v>
      </c>
      <c r="ID4" s="84" t="s">
        <v>3623</v>
      </c>
      <c r="IE4" s="84" t="s">
        <v>3624</v>
      </c>
      <c r="IF4" s="84" t="s">
        <v>3625</v>
      </c>
      <c r="IG4" s="84" t="s">
        <v>3626</v>
      </c>
      <c r="IH4" s="84" t="s">
        <v>3627</v>
      </c>
      <c r="II4" s="84" t="s">
        <v>3628</v>
      </c>
      <c r="IJ4" s="84" t="s">
        <v>3629</v>
      </c>
      <c r="IK4" s="84" t="s">
        <v>3630</v>
      </c>
      <c r="IL4" s="84" t="s">
        <v>3631</v>
      </c>
      <c r="IM4" s="84" t="s">
        <v>3632</v>
      </c>
      <c r="IN4" s="84" t="s">
        <v>3633</v>
      </c>
      <c r="IO4" s="84" t="s">
        <v>3634</v>
      </c>
      <c r="IP4" s="84" t="s">
        <v>3635</v>
      </c>
      <c r="IQ4" s="84" t="s">
        <v>3636</v>
      </c>
      <c r="IR4" s="84" t="s">
        <v>3637</v>
      </c>
      <c r="IS4" s="84" t="s">
        <v>3638</v>
      </c>
      <c r="IT4" s="84" t="s">
        <v>3639</v>
      </c>
      <c r="IU4" s="84" t="s">
        <v>3640</v>
      </c>
      <c r="IV4" s="84" t="s">
        <v>3641</v>
      </c>
      <c r="IW4" s="84" t="s">
        <v>3642</v>
      </c>
      <c r="IX4" s="84" t="s">
        <v>3643</v>
      </c>
      <c r="IY4" s="84" t="s">
        <v>3644</v>
      </c>
      <c r="IZ4" s="84" t="s">
        <v>3645</v>
      </c>
      <c r="JA4" s="84" t="s">
        <v>3646</v>
      </c>
      <c r="JB4" s="84" t="s">
        <v>3647</v>
      </c>
      <c r="JC4" s="84" t="s">
        <v>3648</v>
      </c>
      <c r="JD4" s="84" t="s">
        <v>3649</v>
      </c>
      <c r="JE4" s="84" t="s">
        <v>3650</v>
      </c>
      <c r="JF4" s="84" t="s">
        <v>3651</v>
      </c>
      <c r="JG4" s="84" t="s">
        <v>3652</v>
      </c>
      <c r="JH4" s="84" t="s">
        <v>3653</v>
      </c>
      <c r="JI4" s="84" t="s">
        <v>3654</v>
      </c>
      <c r="JJ4" s="84" t="s">
        <v>3655</v>
      </c>
      <c r="JK4" s="84" t="s">
        <v>3656</v>
      </c>
      <c r="JL4" s="84" t="s">
        <v>3657</v>
      </c>
      <c r="JM4" s="84" t="s">
        <v>3658</v>
      </c>
      <c r="JN4" s="84" t="s">
        <v>3659</v>
      </c>
      <c r="JO4" s="84" t="s">
        <v>3660</v>
      </c>
      <c r="JP4" s="84" t="s">
        <v>3661</v>
      </c>
      <c r="JQ4" s="84" t="s">
        <v>3662</v>
      </c>
      <c r="JR4" s="84" t="s">
        <v>3663</v>
      </c>
      <c r="JS4" s="84" t="s">
        <v>3664</v>
      </c>
      <c r="JT4" s="84" t="s">
        <v>3665</v>
      </c>
      <c r="JU4" s="84" t="s">
        <v>3666</v>
      </c>
      <c r="JV4" s="84" t="s">
        <v>3667</v>
      </c>
      <c r="JW4" s="84" t="s">
        <v>3668</v>
      </c>
      <c r="JX4" s="84" t="s">
        <v>3669</v>
      </c>
      <c r="JY4" s="84" t="s">
        <v>3670</v>
      </c>
      <c r="JZ4" s="84" t="s">
        <v>3671</v>
      </c>
      <c r="KA4" s="84" t="s">
        <v>3672</v>
      </c>
      <c r="KB4" s="84" t="s">
        <v>1678</v>
      </c>
      <c r="KC4" s="84" t="s">
        <v>2029</v>
      </c>
      <c r="KD4" s="84" t="s">
        <v>1679</v>
      </c>
      <c r="KE4" s="84" t="s">
        <v>2030</v>
      </c>
      <c r="KF4" s="84" t="s">
        <v>2031</v>
      </c>
      <c r="KG4" s="84" t="s">
        <v>2032</v>
      </c>
      <c r="KH4" s="84" t="s">
        <v>2033</v>
      </c>
      <c r="KI4" s="84" t="s">
        <v>2418</v>
      </c>
      <c r="KJ4" s="84" t="s">
        <v>1680</v>
      </c>
      <c r="KK4" s="84" t="s">
        <v>2036</v>
      </c>
      <c r="KL4" s="84" t="s">
        <v>1681</v>
      </c>
      <c r="KM4" s="84" t="s">
        <v>2037</v>
      </c>
      <c r="KN4" s="84" t="s">
        <v>1682</v>
      </c>
      <c r="KO4" s="84" t="s">
        <v>1683</v>
      </c>
      <c r="KP4" s="84" t="s">
        <v>1684</v>
      </c>
      <c r="KQ4" s="84" t="s">
        <v>1685</v>
      </c>
      <c r="KR4" s="84" t="s">
        <v>1686</v>
      </c>
      <c r="KS4" s="84" t="s">
        <v>1687</v>
      </c>
      <c r="KT4" s="84" t="s">
        <v>1688</v>
      </c>
      <c r="KU4" s="84" t="s">
        <v>1689</v>
      </c>
      <c r="KV4" s="84" t="s">
        <v>1690</v>
      </c>
      <c r="KW4" s="84" t="s">
        <v>1691</v>
      </c>
      <c r="KX4" s="84" t="s">
        <v>1692</v>
      </c>
      <c r="KY4" s="84" t="s">
        <v>1693</v>
      </c>
      <c r="KZ4" s="84" t="s">
        <v>1694</v>
      </c>
      <c r="LA4" s="84" t="s">
        <v>1695</v>
      </c>
      <c r="LB4" s="84" t="s">
        <v>1696</v>
      </c>
      <c r="LC4" s="84" t="s">
        <v>1697</v>
      </c>
      <c r="LD4" s="84" t="s">
        <v>1698</v>
      </c>
      <c r="LE4" s="84" t="s">
        <v>1699</v>
      </c>
      <c r="LF4" s="84" t="s">
        <v>1700</v>
      </c>
      <c r="LG4" s="84" t="s">
        <v>1701</v>
      </c>
      <c r="LH4" s="84" t="s">
        <v>1702</v>
      </c>
      <c r="LI4" s="84" t="s">
        <v>2038</v>
      </c>
      <c r="LJ4" s="84" t="s">
        <v>2039</v>
      </c>
      <c r="LK4" s="84" t="s">
        <v>2040</v>
      </c>
      <c r="LL4" s="84" t="s">
        <v>2041</v>
      </c>
      <c r="LM4" s="84" t="s">
        <v>2042</v>
      </c>
      <c r="LN4" s="84" t="s">
        <v>2043</v>
      </c>
      <c r="LO4" s="84" t="s">
        <v>2044</v>
      </c>
      <c r="LP4" s="84" t="s">
        <v>2045</v>
      </c>
      <c r="LQ4" s="84" t="s">
        <v>2046</v>
      </c>
      <c r="LR4" s="84" t="s">
        <v>2047</v>
      </c>
      <c r="LS4" s="84" t="s">
        <v>2048</v>
      </c>
      <c r="LT4" s="84" t="s">
        <v>2049</v>
      </c>
      <c r="LU4" s="84" t="s">
        <v>2050</v>
      </c>
      <c r="LV4" s="84" t="s">
        <v>2051</v>
      </c>
      <c r="LW4" s="84" t="s">
        <v>2052</v>
      </c>
      <c r="LX4" s="84" t="s">
        <v>2053</v>
      </c>
      <c r="LY4" s="84" t="s">
        <v>2054</v>
      </c>
      <c r="LZ4" s="84" t="s">
        <v>2055</v>
      </c>
      <c r="MA4" s="84" t="s">
        <v>2056</v>
      </c>
      <c r="MB4" s="84" t="s">
        <v>2057</v>
      </c>
      <c r="MC4" s="84" t="s">
        <v>2058</v>
      </c>
      <c r="MD4" s="84" t="s">
        <v>2059</v>
      </c>
      <c r="ME4" s="84" t="s">
        <v>2060</v>
      </c>
      <c r="MF4" s="84" t="s">
        <v>2061</v>
      </c>
      <c r="MG4" s="84" t="s">
        <v>2062</v>
      </c>
      <c r="MH4" s="84" t="s">
        <v>2063</v>
      </c>
      <c r="MI4" s="84" t="s">
        <v>2064</v>
      </c>
      <c r="MJ4" s="84" t="s">
        <v>2065</v>
      </c>
      <c r="MK4" s="84" t="s">
        <v>2066</v>
      </c>
      <c r="ML4" s="84" t="s">
        <v>2067</v>
      </c>
      <c r="MM4" s="84" t="s">
        <v>2068</v>
      </c>
      <c r="MN4" s="84" t="s">
        <v>2069</v>
      </c>
      <c r="MO4" s="84" t="s">
        <v>2070</v>
      </c>
      <c r="MP4" s="84" t="s">
        <v>2071</v>
      </c>
      <c r="MQ4" s="84" t="s">
        <v>2072</v>
      </c>
      <c r="MR4" s="84" t="s">
        <v>2073</v>
      </c>
      <c r="MS4" s="84" t="s">
        <v>2074</v>
      </c>
      <c r="MT4" s="84" t="s">
        <v>2075</v>
      </c>
      <c r="MU4" s="84" t="s">
        <v>2076</v>
      </c>
      <c r="MV4" s="84" t="s">
        <v>2077</v>
      </c>
      <c r="MW4" s="84" t="s">
        <v>2078</v>
      </c>
      <c r="MX4" s="84" t="s">
        <v>2079</v>
      </c>
      <c r="MY4" s="84" t="s">
        <v>2080</v>
      </c>
      <c r="MZ4" s="84" t="s">
        <v>2081</v>
      </c>
      <c r="NA4" s="84" t="s">
        <v>2082</v>
      </c>
      <c r="NB4" s="84" t="s">
        <v>2083</v>
      </c>
      <c r="NC4" s="84" t="s">
        <v>2084</v>
      </c>
      <c r="ND4" s="84" t="s">
        <v>2085</v>
      </c>
      <c r="NE4" s="84" t="s">
        <v>2086</v>
      </c>
      <c r="NF4" s="84" t="s">
        <v>2087</v>
      </c>
      <c r="NG4" s="84" t="s">
        <v>2088</v>
      </c>
      <c r="NH4" s="84" t="s">
        <v>2089</v>
      </c>
      <c r="NI4" s="84" t="s">
        <v>2090</v>
      </c>
      <c r="NJ4" s="84" t="s">
        <v>2091</v>
      </c>
      <c r="NK4" s="84" t="s">
        <v>2092</v>
      </c>
      <c r="NL4" s="84" t="s">
        <v>2093</v>
      </c>
      <c r="NM4" s="84" t="s">
        <v>2094</v>
      </c>
      <c r="NN4" s="84" t="s">
        <v>2095</v>
      </c>
      <c r="NO4" s="84" t="s">
        <v>2096</v>
      </c>
      <c r="NP4" s="84" t="s">
        <v>2097</v>
      </c>
      <c r="NQ4" s="84" t="s">
        <v>2098</v>
      </c>
      <c r="NR4" s="84" t="s">
        <v>2099</v>
      </c>
      <c r="NS4" s="84" t="s">
        <v>2100</v>
      </c>
      <c r="NT4" s="84" t="s">
        <v>2101</v>
      </c>
      <c r="NU4" s="84" t="s">
        <v>2102</v>
      </c>
      <c r="NV4" s="84" t="s">
        <v>2103</v>
      </c>
      <c r="NW4" s="84" t="s">
        <v>2419</v>
      </c>
      <c r="NX4" s="84" t="s">
        <v>2420</v>
      </c>
      <c r="NY4" s="84" t="s">
        <v>2421</v>
      </c>
      <c r="NZ4" s="84" t="s">
        <v>3557</v>
      </c>
      <c r="OA4" s="84" t="s">
        <v>3558</v>
      </c>
      <c r="OB4" s="84" t="s">
        <v>3559</v>
      </c>
      <c r="OC4" s="84" t="s">
        <v>3560</v>
      </c>
      <c r="OD4" s="84" t="s">
        <v>3561</v>
      </c>
      <c r="OE4" s="84" t="s">
        <v>3562</v>
      </c>
      <c r="OF4" s="84" t="s">
        <v>3563</v>
      </c>
      <c r="OG4" s="84" t="s">
        <v>3564</v>
      </c>
      <c r="OH4" s="84" t="s">
        <v>3565</v>
      </c>
      <c r="OI4" s="84" t="s">
        <v>3566</v>
      </c>
      <c r="OJ4" s="84" t="s">
        <v>1711</v>
      </c>
      <c r="OK4" s="84" t="s">
        <v>1712</v>
      </c>
      <c r="OL4" s="84" t="s">
        <v>1713</v>
      </c>
      <c r="OM4" s="84" t="s">
        <v>1714</v>
      </c>
      <c r="ON4" s="84" t="s">
        <v>1715</v>
      </c>
      <c r="OO4" s="84" t="s">
        <v>1716</v>
      </c>
      <c r="OP4" s="84" t="s">
        <v>1717</v>
      </c>
      <c r="OQ4" s="84" t="s">
        <v>1718</v>
      </c>
      <c r="OR4" s="84" t="s">
        <v>1719</v>
      </c>
      <c r="OS4" s="84" t="s">
        <v>1957</v>
      </c>
      <c r="OT4" s="84" t="s">
        <v>2105</v>
      </c>
      <c r="OU4" s="84" t="s">
        <v>2106</v>
      </c>
      <c r="OV4" s="84" t="s">
        <v>2107</v>
      </c>
      <c r="OW4" s="84" t="s">
        <v>2108</v>
      </c>
      <c r="OX4" s="84" t="s">
        <v>2109</v>
      </c>
      <c r="OY4" s="84" t="s">
        <v>2110</v>
      </c>
      <c r="OZ4" s="84" t="s">
        <v>2111</v>
      </c>
      <c r="PA4" s="84" t="s">
        <v>2112</v>
      </c>
      <c r="PB4" s="84" t="s">
        <v>2113</v>
      </c>
      <c r="PC4" s="84" t="s">
        <v>2114</v>
      </c>
      <c r="PD4" s="84" t="s">
        <v>2115</v>
      </c>
      <c r="PE4" s="84" t="s">
        <v>2428</v>
      </c>
      <c r="PF4" s="84" t="s">
        <v>2429</v>
      </c>
      <c r="PG4" s="150" t="s">
        <v>3801</v>
      </c>
      <c r="PH4" s="150" t="s">
        <v>3802</v>
      </c>
      <c r="PI4" s="150" t="s">
        <v>3803</v>
      </c>
      <c r="PJ4" s="150" t="s">
        <v>3804</v>
      </c>
      <c r="PK4" s="150" t="s">
        <v>3805</v>
      </c>
      <c r="PL4" s="150" t="s">
        <v>3806</v>
      </c>
      <c r="PM4" s="150" t="s">
        <v>3807</v>
      </c>
      <c r="PN4" s="150" t="s">
        <v>3808</v>
      </c>
      <c r="PO4" s="150" t="s">
        <v>3809</v>
      </c>
      <c r="PP4" s="150" t="s">
        <v>3810</v>
      </c>
      <c r="PQ4" s="150" t="s">
        <v>3811</v>
      </c>
      <c r="PR4" s="150" t="s">
        <v>3812</v>
      </c>
      <c r="PS4" s="150" t="s">
        <v>3813</v>
      </c>
      <c r="PT4" s="150" t="s">
        <v>3814</v>
      </c>
      <c r="PU4" s="150" t="s">
        <v>3815</v>
      </c>
      <c r="PV4" s="150" t="s">
        <v>3816</v>
      </c>
      <c r="PW4" s="150" t="s">
        <v>3817</v>
      </c>
      <c r="PX4" s="150" t="s">
        <v>3818</v>
      </c>
      <c r="PY4" s="150" t="s">
        <v>3819</v>
      </c>
      <c r="PZ4" s="150" t="s">
        <v>3820</v>
      </c>
      <c r="QA4" s="150" t="s">
        <v>3821</v>
      </c>
      <c r="QB4" s="84" t="s">
        <v>3822</v>
      </c>
      <c r="QC4" s="84" t="s">
        <v>3823</v>
      </c>
      <c r="QD4" s="84" t="s">
        <v>3824</v>
      </c>
      <c r="QE4" s="84" t="s">
        <v>3825</v>
      </c>
      <c r="QF4" s="84" t="s">
        <v>3826</v>
      </c>
      <c r="QG4" s="84" t="s">
        <v>3827</v>
      </c>
      <c r="QH4" s="84" t="s">
        <v>3828</v>
      </c>
      <c r="QI4" s="84" t="s">
        <v>3829</v>
      </c>
      <c r="QJ4" s="84" t="s">
        <v>3830</v>
      </c>
      <c r="QK4" s="84" t="s">
        <v>3831</v>
      </c>
      <c r="QL4" s="84" t="s">
        <v>3832</v>
      </c>
      <c r="QM4" s="84" t="s">
        <v>3833</v>
      </c>
      <c r="QN4" s="84" t="s">
        <v>3834</v>
      </c>
      <c r="QO4" s="84" t="s">
        <v>3835</v>
      </c>
      <c r="QP4" s="84" t="s">
        <v>3836</v>
      </c>
      <c r="QQ4" s="84" t="s">
        <v>3837</v>
      </c>
      <c r="QR4" s="84" t="s">
        <v>3838</v>
      </c>
      <c r="QS4" s="84" t="s">
        <v>3839</v>
      </c>
      <c r="QT4" s="84" t="s">
        <v>3840</v>
      </c>
      <c r="QU4" s="84" t="s">
        <v>3841</v>
      </c>
      <c r="QV4" s="84" t="s">
        <v>3842</v>
      </c>
      <c r="QW4" s="84" t="s">
        <v>3843</v>
      </c>
      <c r="QX4" s="84" t="s">
        <v>3844</v>
      </c>
      <c r="QY4" s="84" t="s">
        <v>3845</v>
      </c>
      <c r="QZ4" s="84" t="s">
        <v>3846</v>
      </c>
      <c r="RA4" s="84" t="s">
        <v>3847</v>
      </c>
      <c r="RB4" s="84" t="s">
        <v>3848</v>
      </c>
      <c r="RC4" s="84" t="s">
        <v>3849</v>
      </c>
      <c r="RD4" s="84" t="s">
        <v>3850</v>
      </c>
      <c r="RE4" s="84" t="s">
        <v>3851</v>
      </c>
      <c r="RF4" s="84" t="s">
        <v>3852</v>
      </c>
      <c r="RG4" s="84" t="s">
        <v>3853</v>
      </c>
      <c r="RH4" s="84" t="s">
        <v>3854</v>
      </c>
      <c r="RI4" s="84" t="s">
        <v>3855</v>
      </c>
      <c r="RJ4" s="84" t="s">
        <v>3856</v>
      </c>
      <c r="RK4" s="84" t="s">
        <v>3857</v>
      </c>
      <c r="RL4" s="84" t="s">
        <v>3858</v>
      </c>
      <c r="RM4" s="84" t="s">
        <v>3859</v>
      </c>
      <c r="RN4" s="84" t="s">
        <v>3860</v>
      </c>
      <c r="RO4" s="84" t="s">
        <v>3861</v>
      </c>
      <c r="RP4" s="84" t="s">
        <v>3862</v>
      </c>
      <c r="RQ4" s="84" t="s">
        <v>3863</v>
      </c>
      <c r="RR4" s="84" t="s">
        <v>3864</v>
      </c>
      <c r="RS4" s="84" t="s">
        <v>3865</v>
      </c>
      <c r="RT4" s="84" t="s">
        <v>3866</v>
      </c>
      <c r="RU4" s="84" t="s">
        <v>3867</v>
      </c>
      <c r="RV4" s="84" t="s">
        <v>3868</v>
      </c>
      <c r="RW4" s="84" t="s">
        <v>3869</v>
      </c>
      <c r="RX4" s="84" t="s">
        <v>3870</v>
      </c>
      <c r="RY4" s="84" t="s">
        <v>3871</v>
      </c>
      <c r="RZ4" s="84" t="s">
        <v>3872</v>
      </c>
      <c r="SA4" s="84" t="s">
        <v>3873</v>
      </c>
      <c r="SB4" s="84" t="s">
        <v>3874</v>
      </c>
      <c r="SC4" s="84" t="s">
        <v>3875</v>
      </c>
      <c r="SD4" s="84" t="s">
        <v>3876</v>
      </c>
      <c r="SE4" s="84" t="s">
        <v>3877</v>
      </c>
      <c r="SF4" s="84" t="s">
        <v>3878</v>
      </c>
      <c r="SG4" s="84" t="s">
        <v>3879</v>
      </c>
      <c r="SH4" s="84" t="s">
        <v>3880</v>
      </c>
      <c r="SI4" s="84" t="s">
        <v>3881</v>
      </c>
      <c r="SJ4" s="84" t="s">
        <v>3882</v>
      </c>
      <c r="SK4" s="84" t="s">
        <v>3883</v>
      </c>
      <c r="SL4" s="84" t="s">
        <v>3884</v>
      </c>
      <c r="SM4" s="84" t="s">
        <v>3885</v>
      </c>
      <c r="SN4" s="84" t="s">
        <v>3886</v>
      </c>
      <c r="SO4" s="84" t="s">
        <v>3887</v>
      </c>
      <c r="SP4" s="84" t="s">
        <v>3888</v>
      </c>
      <c r="SQ4" s="84" t="s">
        <v>3889</v>
      </c>
      <c r="SR4" s="84" t="s">
        <v>3890</v>
      </c>
      <c r="SS4" s="84" t="s">
        <v>3891</v>
      </c>
      <c r="ST4" s="84" t="s">
        <v>3892</v>
      </c>
      <c r="SU4" s="84" t="s">
        <v>3893</v>
      </c>
      <c r="SV4" s="84" t="s">
        <v>3894</v>
      </c>
      <c r="SW4" s="84" t="s">
        <v>3895</v>
      </c>
      <c r="SX4" s="84" t="s">
        <v>3896</v>
      </c>
      <c r="SY4" s="84" t="s">
        <v>3897</v>
      </c>
      <c r="SZ4" s="84" t="s">
        <v>3898</v>
      </c>
      <c r="TA4" s="84" t="s">
        <v>3899</v>
      </c>
      <c r="TB4" s="84" t="s">
        <v>3900</v>
      </c>
      <c r="TC4" s="84" t="s">
        <v>3901</v>
      </c>
      <c r="TD4" s="84" t="s">
        <v>3902</v>
      </c>
      <c r="TE4" s="84" t="s">
        <v>3903</v>
      </c>
      <c r="TF4" s="84" t="s">
        <v>3904</v>
      </c>
      <c r="TG4" s="84" t="s">
        <v>3905</v>
      </c>
      <c r="TH4" s="84" t="s">
        <v>3906</v>
      </c>
      <c r="TI4" s="84" t="s">
        <v>3907</v>
      </c>
      <c r="TJ4" s="84" t="s">
        <v>3908</v>
      </c>
      <c r="TK4" s="84" t="s">
        <v>3909</v>
      </c>
      <c r="TL4" s="84" t="s">
        <v>3910</v>
      </c>
      <c r="TM4" s="84" t="s">
        <v>3911</v>
      </c>
      <c r="TN4" s="84" t="s">
        <v>3912</v>
      </c>
      <c r="TO4" s="84" t="s">
        <v>3913</v>
      </c>
      <c r="TP4" s="84" t="s">
        <v>3914</v>
      </c>
      <c r="TQ4" s="84" t="s">
        <v>3915</v>
      </c>
      <c r="TR4" s="84" t="s">
        <v>3916</v>
      </c>
      <c r="TS4" s="84" t="s">
        <v>3917</v>
      </c>
      <c r="TT4" s="84" t="s">
        <v>3918</v>
      </c>
      <c r="TU4" s="84" t="s">
        <v>3919</v>
      </c>
      <c r="TV4" s="84" t="s">
        <v>3920</v>
      </c>
      <c r="TW4" s="84" t="s">
        <v>3921</v>
      </c>
      <c r="TX4" s="84" t="s">
        <v>3922</v>
      </c>
      <c r="TY4" s="84" t="s">
        <v>3923</v>
      </c>
      <c r="TZ4" s="84" t="s">
        <v>3924</v>
      </c>
      <c r="UA4" s="84" t="s">
        <v>3925</v>
      </c>
      <c r="UB4" s="84" t="s">
        <v>3926</v>
      </c>
      <c r="UC4" s="84" t="s">
        <v>3927</v>
      </c>
      <c r="UD4" s="84" t="s">
        <v>3928</v>
      </c>
      <c r="UE4" s="84" t="s">
        <v>3929</v>
      </c>
      <c r="UF4" s="84" t="s">
        <v>3930</v>
      </c>
      <c r="UG4" s="84" t="s">
        <v>3931</v>
      </c>
      <c r="UH4" s="84" t="s">
        <v>3932</v>
      </c>
      <c r="UI4" s="84" t="s">
        <v>3933</v>
      </c>
      <c r="UJ4" s="84" t="s">
        <v>3934</v>
      </c>
      <c r="UK4" s="84" t="s">
        <v>3935</v>
      </c>
      <c r="UL4" s="84" t="s">
        <v>3936</v>
      </c>
      <c r="UM4" s="84" t="s">
        <v>3937</v>
      </c>
      <c r="UN4" s="84" t="s">
        <v>3938</v>
      </c>
      <c r="UO4" s="84" t="s">
        <v>3939</v>
      </c>
      <c r="UP4" s="84" t="s">
        <v>3940</v>
      </c>
      <c r="UQ4" s="84" t="s">
        <v>3941</v>
      </c>
      <c r="UR4" s="84" t="s">
        <v>3942</v>
      </c>
      <c r="US4" s="84" t="s">
        <v>3943</v>
      </c>
      <c r="UT4" s="84" t="s">
        <v>3944</v>
      </c>
      <c r="UU4" s="84" t="s">
        <v>3945</v>
      </c>
      <c r="UV4" s="84" t="s">
        <v>3946</v>
      </c>
      <c r="UW4" s="84" t="s">
        <v>3947</v>
      </c>
      <c r="UX4" s="84" t="s">
        <v>3948</v>
      </c>
      <c r="UY4" s="84" t="s">
        <v>3949</v>
      </c>
      <c r="UZ4" s="84" t="s">
        <v>3950</v>
      </c>
      <c r="VA4" s="84" t="s">
        <v>3951</v>
      </c>
      <c r="VB4" s="84" t="s">
        <v>3952</v>
      </c>
      <c r="VC4" s="84" t="s">
        <v>3953</v>
      </c>
      <c r="VD4" s="84" t="s">
        <v>3954</v>
      </c>
      <c r="VE4" s="84" t="s">
        <v>3955</v>
      </c>
      <c r="VF4" s="84" t="s">
        <v>3956</v>
      </c>
      <c r="VG4" s="84" t="s">
        <v>3957</v>
      </c>
      <c r="VH4" s="84" t="s">
        <v>3958</v>
      </c>
      <c r="VI4" s="84" t="s">
        <v>3959</v>
      </c>
      <c r="VJ4" s="84" t="s">
        <v>3960</v>
      </c>
      <c r="VK4" s="84" t="s">
        <v>3961</v>
      </c>
      <c r="VL4" s="84" t="s">
        <v>3962</v>
      </c>
      <c r="VM4" s="84" t="s">
        <v>5613</v>
      </c>
      <c r="VN4" s="84" t="s">
        <v>3963</v>
      </c>
      <c r="VO4" s="84" t="s">
        <v>3964</v>
      </c>
    </row>
    <row r="5" spans="1:587" s="130" customFormat="1">
      <c r="A5"/>
      <c r="B5" s="84">
        <f>'General-0.'!D8</f>
        <v>0</v>
      </c>
      <c r="C5" s="84">
        <f>'General-0.'!D9</f>
        <v>0</v>
      </c>
      <c r="D5" s="84">
        <f>'General-0.'!D10</f>
        <v>0</v>
      </c>
      <c r="E5" s="84">
        <f>'General-0.'!D11</f>
        <v>0</v>
      </c>
      <c r="F5" s="84">
        <f>'General-0.'!D12</f>
        <v>0</v>
      </c>
      <c r="G5" s="84">
        <f>'General-0.'!D13</f>
        <v>0</v>
      </c>
      <c r="H5" s="84">
        <f>'General-0.'!D4</f>
        <v>0</v>
      </c>
      <c r="I5" s="84">
        <f>'General-0.'!D5</f>
        <v>0</v>
      </c>
      <c r="J5" s="84">
        <f>'General-0.'!D6</f>
        <v>0</v>
      </c>
      <c r="K5" s="166">
        <f>'General-0.'!D7</f>
        <v>0</v>
      </c>
      <c r="L5" s="84">
        <f>'General-0.'!D16</f>
        <v>0</v>
      </c>
      <c r="M5" s="84">
        <f>'General-0.'!D17</f>
        <v>0</v>
      </c>
      <c r="N5" s="84">
        <f>'General-0.'!D18</f>
        <v>0</v>
      </c>
      <c r="O5" s="84">
        <f>'General-0.'!D31</f>
        <v>0</v>
      </c>
      <c r="P5" s="84">
        <f>'General-0.'!D36</f>
        <v>0</v>
      </c>
      <c r="Q5" s="84">
        <f>'General-0.'!D44</f>
        <v>0</v>
      </c>
      <c r="R5" s="84">
        <f>'General-0.'!D50</f>
        <v>0</v>
      </c>
      <c r="S5" s="84">
        <f>'General-0.'!D56</f>
        <v>0</v>
      </c>
      <c r="T5" s="172">
        <f>'General-0.'!E88</f>
        <v>0</v>
      </c>
      <c r="U5" s="172">
        <f>'General-0.'!E89</f>
        <v>0</v>
      </c>
      <c r="V5" s="172">
        <f>'General-0.'!E90</f>
        <v>0</v>
      </c>
      <c r="W5" s="172">
        <f>'General-0.'!E91</f>
        <v>0</v>
      </c>
      <c r="X5" s="172">
        <f>'General-0.'!E92</f>
        <v>0</v>
      </c>
      <c r="Y5" s="172">
        <f>'General-0.'!E96</f>
        <v>0</v>
      </c>
      <c r="Z5" s="172">
        <f>'General-0.'!E97</f>
        <v>0</v>
      </c>
      <c r="AA5" s="172">
        <f>'General-0.'!E98</f>
        <v>0</v>
      </c>
      <c r="AB5" s="172">
        <f>'General-0.'!E99</f>
        <v>0</v>
      </c>
      <c r="AC5" s="172">
        <f>'General-0.'!E103</f>
        <v>0</v>
      </c>
      <c r="AD5" s="172">
        <f>'General-0.'!E104</f>
        <v>0</v>
      </c>
      <c r="AE5" s="172">
        <f>'General-0.'!E105</f>
        <v>0</v>
      </c>
      <c r="AF5" s="172">
        <f>'General-0.'!E106</f>
        <v>0</v>
      </c>
      <c r="AG5" s="172">
        <f>'General-0.'!E107</f>
        <v>0</v>
      </c>
      <c r="AH5" s="172">
        <f>'General-0.'!E108</f>
        <v>0</v>
      </c>
      <c r="AI5" s="172">
        <f>'General-0.'!E112</f>
        <v>0</v>
      </c>
      <c r="AJ5" s="172">
        <f>'General-0.'!E113</f>
        <v>0</v>
      </c>
      <c r="AK5" s="172">
        <f>'General-0.'!E114</f>
        <v>0</v>
      </c>
      <c r="AL5" s="172">
        <f>'General-0.'!E115</f>
        <v>0</v>
      </c>
      <c r="AM5" s="172">
        <f>'General-0.'!E116</f>
        <v>0</v>
      </c>
      <c r="AN5" s="172">
        <f>'General-0.'!E117</f>
        <v>0</v>
      </c>
      <c r="AO5" s="84">
        <f>'General-0.'!D144</f>
        <v>0</v>
      </c>
      <c r="AP5" s="84">
        <f>'General-0.'!D145</f>
        <v>0</v>
      </c>
      <c r="AQ5" s="84">
        <f>'General-0.'!D147</f>
        <v>0</v>
      </c>
      <c r="AR5" s="84">
        <f>'General-0.'!D149</f>
        <v>0</v>
      </c>
      <c r="AS5" s="84">
        <f>'General-0.'!D150</f>
        <v>0</v>
      </c>
      <c r="AT5" s="84">
        <f>'General-0.'!D152</f>
        <v>0</v>
      </c>
      <c r="AU5" s="84">
        <f>'General-0.'!D156</f>
        <v>0</v>
      </c>
      <c r="AV5" s="84">
        <f>'General-0.'!D157</f>
        <v>0</v>
      </c>
      <c r="AW5" s="84">
        <f>'General-0.'!D158</f>
        <v>0</v>
      </c>
      <c r="AX5" s="84">
        <f>'General-0.'!D159</f>
        <v>0</v>
      </c>
      <c r="AY5" s="84">
        <f>'General-0.'!D160</f>
        <v>0</v>
      </c>
      <c r="AZ5" s="84">
        <f>'General-0.'!D161</f>
        <v>0</v>
      </c>
      <c r="BA5" s="84">
        <f>'General-0.'!D162</f>
        <v>0</v>
      </c>
      <c r="BB5" s="174">
        <f>Summary!C11</f>
        <v>0</v>
      </c>
      <c r="BC5" s="172">
        <f>Summary!C12</f>
        <v>0</v>
      </c>
      <c r="BD5" s="172">
        <f>Summary!C13</f>
        <v>0</v>
      </c>
      <c r="BE5" s="172">
        <f>'General-0.'!D66</f>
        <v>0</v>
      </c>
      <c r="BF5" s="172">
        <f>'General-0.'!D67</f>
        <v>0</v>
      </c>
      <c r="BG5" s="172">
        <f>'General-0.'!D68</f>
        <v>0</v>
      </c>
      <c r="BH5" s="172">
        <f>'General-0.'!D69</f>
        <v>0</v>
      </c>
      <c r="BI5" s="172">
        <f>'General-0.'!D70</f>
        <v>0</v>
      </c>
      <c r="BJ5" s="172">
        <f>Summary!C14</f>
        <v>0</v>
      </c>
      <c r="BK5" s="172">
        <f>Summary!C15</f>
        <v>0</v>
      </c>
      <c r="BL5" s="172">
        <f>Summary!C16</f>
        <v>0</v>
      </c>
      <c r="BM5" s="172">
        <f>Summary!C17</f>
        <v>0</v>
      </c>
      <c r="BN5" s="172">
        <f>Summary!C18</f>
        <v>0</v>
      </c>
      <c r="BO5" s="172">
        <f>Summary!C19</f>
        <v>0</v>
      </c>
      <c r="BP5" s="172">
        <f>Summary!C20</f>
        <v>0</v>
      </c>
      <c r="BQ5" s="172">
        <f>Summary!C21</f>
        <v>0</v>
      </c>
      <c r="BR5" s="172">
        <f>Summary!C22</f>
        <v>0</v>
      </c>
      <c r="BS5" s="172">
        <f>Summary!C23</f>
        <v>0</v>
      </c>
      <c r="BT5" s="172">
        <f>Summary!C24</f>
        <v>0</v>
      </c>
      <c r="BU5" s="172">
        <f>Summary!C25</f>
        <v>0</v>
      </c>
      <c r="BV5" s="172">
        <f>Summary!C26</f>
        <v>0</v>
      </c>
      <c r="BW5" s="172">
        <f>Summary!C29</f>
        <v>0</v>
      </c>
      <c r="BX5" s="172">
        <f>Summary!C30</f>
        <v>0</v>
      </c>
      <c r="BY5" s="172">
        <f>Summary!C31</f>
        <v>0</v>
      </c>
      <c r="BZ5" s="172">
        <f>Summary!C32</f>
        <v>0</v>
      </c>
      <c r="CA5" s="172">
        <f>Summary!C33</f>
        <v>0</v>
      </c>
      <c r="CB5" s="172">
        <f>Summary!C34</f>
        <v>0</v>
      </c>
      <c r="CC5" s="177">
        <f>Summary!C190</f>
        <v>0</v>
      </c>
      <c r="CD5" s="177">
        <f>Summary!C191</f>
        <v>0</v>
      </c>
      <c r="CE5" s="177">
        <f>Summary!C192</f>
        <v>0</v>
      </c>
      <c r="CF5" s="177">
        <f>Summary!C193</f>
        <v>0</v>
      </c>
      <c r="CG5" s="177">
        <f>Summary!C194</f>
        <v>0</v>
      </c>
      <c r="CH5" s="177">
        <f>Summary!C195</f>
        <v>0</v>
      </c>
      <c r="CI5" s="177">
        <f>Summary!C196</f>
        <v>0</v>
      </c>
      <c r="CJ5" s="177">
        <f>Summary!C197</f>
        <v>0</v>
      </c>
      <c r="CK5" s="177">
        <f>Summary!C198</f>
        <v>0</v>
      </c>
      <c r="CL5" s="177">
        <f>Summary!C199</f>
        <v>0</v>
      </c>
      <c r="CM5" s="177">
        <f>Summary!C200</f>
        <v>0</v>
      </c>
      <c r="CN5" s="177">
        <f>Summary!C201</f>
        <v>0</v>
      </c>
      <c r="CO5" s="177">
        <f>Summary!C202</f>
        <v>0</v>
      </c>
      <c r="CP5" s="177">
        <f>Summary!C203</f>
        <v>0</v>
      </c>
      <c r="CQ5" s="177">
        <f>Summary!C204</f>
        <v>0</v>
      </c>
      <c r="CR5" s="177">
        <f>Summary!C205</f>
        <v>0</v>
      </c>
      <c r="CS5" s="177">
        <f>Summary!C206</f>
        <v>0</v>
      </c>
      <c r="CT5" s="177">
        <f>Summary!C207</f>
        <v>0</v>
      </c>
      <c r="CU5" s="177">
        <f>Summary!C208</f>
        <v>0</v>
      </c>
      <c r="CV5" s="177">
        <f>Summary!C209</f>
        <v>0</v>
      </c>
      <c r="CW5" s="177">
        <f>Summary!C210</f>
        <v>0</v>
      </c>
      <c r="CX5" s="177">
        <f>Summary!C211</f>
        <v>0</v>
      </c>
      <c r="CY5" s="177">
        <f>Summary!C212</f>
        <v>0</v>
      </c>
      <c r="CZ5" s="177">
        <f>Summary!C213</f>
        <v>0</v>
      </c>
      <c r="DA5" s="177">
        <f>Summary!C214</f>
        <v>0</v>
      </c>
      <c r="DB5" s="177">
        <f>Summary!D190</f>
        <v>0</v>
      </c>
      <c r="DC5" s="177">
        <f>Summary!D191</f>
        <v>0</v>
      </c>
      <c r="DD5" s="177">
        <f>Summary!D192</f>
        <v>0</v>
      </c>
      <c r="DE5" s="177">
        <f>Summary!D193</f>
        <v>0</v>
      </c>
      <c r="DF5" s="177">
        <f>Summary!D194</f>
        <v>0</v>
      </c>
      <c r="DG5" s="177">
        <f>Summary!D195</f>
        <v>0</v>
      </c>
      <c r="DH5" s="177">
        <f>Summary!D196</f>
        <v>0</v>
      </c>
      <c r="DI5" s="177">
        <f>Summary!D197</f>
        <v>0</v>
      </c>
      <c r="DJ5" s="177">
        <f>Summary!D198</f>
        <v>0</v>
      </c>
      <c r="DK5" s="177">
        <f>Summary!D199</f>
        <v>0</v>
      </c>
      <c r="DL5" s="177">
        <f>Summary!D200</f>
        <v>0</v>
      </c>
      <c r="DM5" s="177">
        <f>Summary!D201</f>
        <v>0</v>
      </c>
      <c r="DN5" s="177">
        <f>Summary!D202</f>
        <v>0</v>
      </c>
      <c r="DO5" s="177">
        <f>Summary!D203</f>
        <v>0</v>
      </c>
      <c r="DP5" s="177">
        <f>Summary!D204</f>
        <v>0</v>
      </c>
      <c r="DQ5" s="177">
        <f>Summary!D205</f>
        <v>0</v>
      </c>
      <c r="DR5" s="177">
        <f>Summary!D206</f>
        <v>0</v>
      </c>
      <c r="DS5" s="177">
        <f>Summary!D207</f>
        <v>0</v>
      </c>
      <c r="DT5" s="177">
        <f>Summary!D208</f>
        <v>0</v>
      </c>
      <c r="DU5" s="177">
        <f>Summary!D209</f>
        <v>0</v>
      </c>
      <c r="DV5" s="177">
        <f>Summary!D210</f>
        <v>0</v>
      </c>
      <c r="DW5" s="177">
        <f>Summary!D211</f>
        <v>0</v>
      </c>
      <c r="DX5" s="177">
        <f>Summary!D212</f>
        <v>0</v>
      </c>
      <c r="DY5" s="177">
        <f>Summary!D213</f>
        <v>0</v>
      </c>
      <c r="DZ5" s="177">
        <f>Summary!D214</f>
        <v>0</v>
      </c>
      <c r="EA5" s="84">
        <f>Summary!C37</f>
        <v>0</v>
      </c>
      <c r="EB5" s="84">
        <f>Summary!C38</f>
        <v>0</v>
      </c>
      <c r="EC5" s="84">
        <f>Summary!C39</f>
        <v>0</v>
      </c>
      <c r="ED5" s="84">
        <f>Summary!C40</f>
        <v>0</v>
      </c>
      <c r="EE5" s="84">
        <f>Summary!C41</f>
        <v>0</v>
      </c>
      <c r="EF5" s="84">
        <f>Summary!C42</f>
        <v>0</v>
      </c>
      <c r="EG5" s="84">
        <f>Summary!C43</f>
        <v>0</v>
      </c>
      <c r="EH5" s="84">
        <f>Summary!C44</f>
        <v>0</v>
      </c>
      <c r="EI5" s="84">
        <f>Summary!C45</f>
        <v>0</v>
      </c>
      <c r="EJ5" s="84">
        <f>Summary!C46</f>
        <v>0</v>
      </c>
      <c r="EK5" s="84">
        <f>Summary!C47</f>
        <v>0</v>
      </c>
      <c r="EL5" s="163" t="e">
        <f>Summary!C48</f>
        <v>#DIV/0!</v>
      </c>
      <c r="EM5" s="150" t="e">
        <f>Summary!C49</f>
        <v>#DIV/0!</v>
      </c>
      <c r="EN5" s="150">
        <f>Summary!C218</f>
        <v>0</v>
      </c>
      <c r="EO5" s="150">
        <f>Summary!C219</f>
        <v>0</v>
      </c>
      <c r="EP5" s="150">
        <f>Summary!C220</f>
        <v>0</v>
      </c>
      <c r="EQ5" s="150">
        <f>Summary!C221</f>
        <v>0</v>
      </c>
      <c r="ER5" s="150">
        <f>Summary!C222</f>
        <v>0</v>
      </c>
      <c r="ES5" s="150">
        <f>Summary!C223</f>
        <v>0</v>
      </c>
      <c r="ET5" s="150">
        <f>Summary!C224</f>
        <v>0</v>
      </c>
      <c r="EU5" s="150">
        <f>Summary!C225</f>
        <v>0</v>
      </c>
      <c r="EV5" s="150">
        <f>Summary!C226</f>
        <v>0</v>
      </c>
      <c r="EW5" s="150">
        <f>Summary!C227</f>
        <v>0</v>
      </c>
      <c r="EX5" s="150">
        <f>Summary!C228</f>
        <v>0</v>
      </c>
      <c r="EY5" s="150">
        <f>Summary!C229</f>
        <v>0</v>
      </c>
      <c r="EZ5" s="150">
        <f>Summary!C230</f>
        <v>0</v>
      </c>
      <c r="FA5" s="150">
        <f>Summary!C231</f>
        <v>0</v>
      </c>
      <c r="FB5" s="150">
        <f>Summary!C232</f>
        <v>0</v>
      </c>
      <c r="FC5" s="150">
        <f>Summary!C233</f>
        <v>0</v>
      </c>
      <c r="FD5" s="150">
        <f>Summary!C234</f>
        <v>0</v>
      </c>
      <c r="FE5" s="150">
        <f>Summary!C235</f>
        <v>0</v>
      </c>
      <c r="FF5" s="150">
        <f>Summary!C236</f>
        <v>0</v>
      </c>
      <c r="FG5" s="150">
        <f>Summary!C237</f>
        <v>0</v>
      </c>
      <c r="FH5" s="150">
        <f>Summary!C238</f>
        <v>0</v>
      </c>
      <c r="FI5" s="150">
        <f>Summary!C240</f>
        <v>0</v>
      </c>
      <c r="FJ5" s="150">
        <f>Summary!C241</f>
        <v>0</v>
      </c>
      <c r="FK5" s="150">
        <f>Summary!C242</f>
        <v>0</v>
      </c>
      <c r="FL5" s="150">
        <f>Summary!C243</f>
        <v>0</v>
      </c>
      <c r="FM5" s="150">
        <f>Summary!C244</f>
        <v>0</v>
      </c>
      <c r="FN5" s="150">
        <f>Summary!C245</f>
        <v>0</v>
      </c>
      <c r="FO5" s="150">
        <f>Summary!C247</f>
        <v>1</v>
      </c>
      <c r="FP5" s="150">
        <f>Summary!C248</f>
        <v>1</v>
      </c>
      <c r="FQ5" s="150">
        <f>Summary!C249</f>
        <v>0</v>
      </c>
      <c r="FR5" s="150">
        <f>Summary!C250</f>
        <v>0</v>
      </c>
      <c r="FS5" s="150">
        <f>Summary!C251</f>
        <v>0</v>
      </c>
      <c r="FT5" s="84">
        <f>Flags!E117</f>
        <v>0</v>
      </c>
      <c r="FU5" s="84">
        <f>Flags!E131</f>
        <v>0</v>
      </c>
      <c r="FV5" s="84">
        <f>Flags!E159</f>
        <v>0</v>
      </c>
      <c r="FW5" s="31">
        <f>Summary!C51</f>
        <v>0</v>
      </c>
      <c r="FX5" s="31">
        <f>Summary!C52</f>
        <v>0</v>
      </c>
      <c r="FY5" s="31">
        <f>Summary!C53</f>
        <v>0</v>
      </c>
      <c r="FZ5" s="31">
        <f>Summary!C54</f>
        <v>0</v>
      </c>
      <c r="GA5" s="31">
        <f>Summary!C55</f>
        <v>0</v>
      </c>
      <c r="GB5" s="31">
        <f>Summary!C56</f>
        <v>0</v>
      </c>
      <c r="GC5" s="31">
        <f>Summary!C57</f>
        <v>0</v>
      </c>
      <c r="GD5" s="31">
        <f>Summary!C58</f>
        <v>0</v>
      </c>
      <c r="GE5" s="31">
        <f>Summary!C59</f>
        <v>0</v>
      </c>
      <c r="GF5" s="31">
        <f>Summary!C60</f>
        <v>0</v>
      </c>
      <c r="GG5" s="31">
        <f>Summary!C61</f>
        <v>0</v>
      </c>
      <c r="GH5" s="31">
        <f>Summary!C62</f>
        <v>0</v>
      </c>
      <c r="GI5" s="31">
        <f>Summary!C63</f>
        <v>0</v>
      </c>
      <c r="GJ5" s="31">
        <f>Summary!C64</f>
        <v>0</v>
      </c>
      <c r="GK5" s="31">
        <f>Summary!C65</f>
        <v>0</v>
      </c>
      <c r="GL5" s="31">
        <f>Summary!C68</f>
        <v>0</v>
      </c>
      <c r="GM5" s="31">
        <f>Summary!C69</f>
        <v>0</v>
      </c>
      <c r="GN5" s="31">
        <f>Summary!C70</f>
        <v>0</v>
      </c>
      <c r="GO5" s="31">
        <f>Summary!C71</f>
        <v>0</v>
      </c>
      <c r="GP5" s="31">
        <f>Summary!C72</f>
        <v>0</v>
      </c>
      <c r="GQ5" s="31">
        <f>Summary!C73</f>
        <v>0</v>
      </c>
      <c r="GR5" s="31">
        <f>Summary!C74</f>
        <v>0</v>
      </c>
      <c r="GS5" s="31">
        <f>Summary!C75</f>
        <v>0</v>
      </c>
      <c r="GT5" s="31">
        <f>Summary!C76</f>
        <v>0</v>
      </c>
      <c r="GU5" s="31">
        <f>Summary!C77</f>
        <v>0</v>
      </c>
      <c r="GV5" s="31">
        <f>Summary!C78</f>
        <v>0</v>
      </c>
      <c r="GW5" s="31">
        <f>Summary!C81</f>
        <v>0</v>
      </c>
      <c r="GX5" s="31">
        <f>Summary!C82</f>
        <v>0</v>
      </c>
      <c r="GY5" s="31">
        <f>Summary!C83</f>
        <v>0</v>
      </c>
      <c r="GZ5" s="31">
        <f>Summary!C84</f>
        <v>0</v>
      </c>
      <c r="HA5" s="31">
        <f>Summary!C85</f>
        <v>0</v>
      </c>
      <c r="HB5" s="31">
        <f>Summary!C86</f>
        <v>0</v>
      </c>
      <c r="HC5" s="31">
        <f>Summary!C89</f>
        <v>0</v>
      </c>
      <c r="HD5" s="31">
        <f>Summary!C90</f>
        <v>0</v>
      </c>
      <c r="HE5" s="31">
        <f>Summary!C91</f>
        <v>0</v>
      </c>
      <c r="HF5" s="31">
        <f>Summary!C92</f>
        <v>0</v>
      </c>
      <c r="HG5" s="31">
        <f>Summary!C93</f>
        <v>0</v>
      </c>
      <c r="HH5" s="31">
        <f>Summary!C94</f>
        <v>0</v>
      </c>
      <c r="HI5" s="31">
        <f>Summary!C95</f>
        <v>0</v>
      </c>
      <c r="HJ5" s="31">
        <f>Summary!C98</f>
        <v>0</v>
      </c>
      <c r="HK5" s="31">
        <f>Summary!C99</f>
        <v>0</v>
      </c>
      <c r="HL5" s="31">
        <f>Summary!C100</f>
        <v>0</v>
      </c>
      <c r="HM5" s="31">
        <f>Summary!C101</f>
        <v>0</v>
      </c>
      <c r="HN5" s="31">
        <f>Summary!C104</f>
        <v>0</v>
      </c>
      <c r="HO5" s="31">
        <f>Summary!C105</f>
        <v>0</v>
      </c>
      <c r="HP5" s="31">
        <f>Summary!C106</f>
        <v>0</v>
      </c>
      <c r="HQ5" s="31">
        <f>Summary!C107</f>
        <v>0</v>
      </c>
      <c r="HR5" s="31">
        <f>Summary!C108</f>
        <v>0</v>
      </c>
      <c r="HS5" s="31">
        <f>Summary!C109</f>
        <v>0</v>
      </c>
      <c r="HT5" s="31">
        <f>Summary!C112</f>
        <v>0</v>
      </c>
      <c r="HU5" s="31">
        <f>Summary!C113</f>
        <v>0</v>
      </c>
      <c r="HV5" s="31">
        <f>Summary!C114</f>
        <v>0</v>
      </c>
      <c r="HW5" s="31">
        <f>Summary!C115</f>
        <v>0</v>
      </c>
      <c r="HX5" s="31">
        <f>Summary!C116</f>
        <v>0</v>
      </c>
      <c r="HY5" s="31">
        <f>Summary!C117</f>
        <v>0</v>
      </c>
      <c r="HZ5" s="31">
        <f>Summary!C118</f>
        <v>0</v>
      </c>
      <c r="IA5" s="31">
        <f>Summary!C119</f>
        <v>0</v>
      </c>
      <c r="IB5" s="31">
        <f>Summary!C122</f>
        <v>0</v>
      </c>
      <c r="IC5" s="31">
        <f>Summary!C123</f>
        <v>0</v>
      </c>
      <c r="ID5" s="31">
        <f>Summary!C124</f>
        <v>0</v>
      </c>
      <c r="IE5" s="31">
        <f>Summary!C125</f>
        <v>0</v>
      </c>
      <c r="IF5" s="31">
        <f>Summary!C126</f>
        <v>0</v>
      </c>
      <c r="IG5" s="31">
        <f>Summary!C129</f>
        <v>0</v>
      </c>
      <c r="IH5" s="31">
        <f>Summary!C130</f>
        <v>0</v>
      </c>
      <c r="II5" s="31">
        <f>Summary!C131</f>
        <v>0</v>
      </c>
      <c r="IJ5" s="31">
        <f>Summary!C132</f>
        <v>0</v>
      </c>
      <c r="IK5" s="31">
        <f>Summary!C133</f>
        <v>0</v>
      </c>
      <c r="IL5" s="31">
        <f>Summary!C136</f>
        <v>0</v>
      </c>
      <c r="IM5" s="31">
        <f>Summary!C137</f>
        <v>0</v>
      </c>
      <c r="IN5" s="31">
        <f>Summary!C138</f>
        <v>0</v>
      </c>
      <c r="IO5" s="31">
        <f>Summary!C139</f>
        <v>0</v>
      </c>
      <c r="IP5" s="31">
        <f>Summary!C142</f>
        <v>0</v>
      </c>
      <c r="IQ5" s="31">
        <f>Summary!C143</f>
        <v>0</v>
      </c>
      <c r="IR5" s="31">
        <f>Summary!C144</f>
        <v>0</v>
      </c>
      <c r="IS5" s="31">
        <f>Summary!C145</f>
        <v>0</v>
      </c>
      <c r="IT5" s="31">
        <f>Summary!C146</f>
        <v>0</v>
      </c>
      <c r="IU5" s="31">
        <f>Summary!C147</f>
        <v>0</v>
      </c>
      <c r="IV5" s="31">
        <f>Summary!C148</f>
        <v>0</v>
      </c>
      <c r="IW5" s="31">
        <f>Summary!C149</f>
        <v>0</v>
      </c>
      <c r="IX5" s="31">
        <f>Summary!C150</f>
        <v>0</v>
      </c>
      <c r="IY5" s="31">
        <f>Summary!C151</f>
        <v>0</v>
      </c>
      <c r="IZ5" s="31">
        <f>Summary!C152</f>
        <v>0</v>
      </c>
      <c r="JA5" s="31">
        <f>Summary!C153</f>
        <v>0</v>
      </c>
      <c r="JB5" s="31">
        <f>Summary!C154</f>
        <v>0</v>
      </c>
      <c r="JC5" s="31">
        <f>Summary!C155</f>
        <v>0</v>
      </c>
      <c r="JD5" s="31">
        <f>Summary!C156</f>
        <v>0</v>
      </c>
      <c r="JE5" s="31">
        <f>Summary!C159</f>
        <v>0</v>
      </c>
      <c r="JF5" s="31">
        <f>Summary!C160</f>
        <v>0</v>
      </c>
      <c r="JG5" s="31">
        <f>Summary!C161</f>
        <v>0</v>
      </c>
      <c r="JH5" s="31">
        <f>Summary!C162</f>
        <v>0</v>
      </c>
      <c r="JI5" s="31">
        <f>Summary!C163</f>
        <v>0</v>
      </c>
      <c r="JJ5" s="31">
        <f>Summary!C164</f>
        <v>0</v>
      </c>
      <c r="JK5" s="31">
        <f>Summary!C167</f>
        <v>0</v>
      </c>
      <c r="JL5" s="31">
        <f>Summary!C168</f>
        <v>0</v>
      </c>
      <c r="JM5" s="31">
        <f>Summary!C169</f>
        <v>0</v>
      </c>
      <c r="JN5" s="31">
        <f>Summary!C170</f>
        <v>0</v>
      </c>
      <c r="JO5" s="31">
        <f>Summary!C171</f>
        <v>0</v>
      </c>
      <c r="JP5" s="31">
        <f>Summary!C172</f>
        <v>0</v>
      </c>
      <c r="JQ5" s="31">
        <f>Summary!C173</f>
        <v>0</v>
      </c>
      <c r="JR5" s="31">
        <f>Summary!C174</f>
        <v>0</v>
      </c>
      <c r="JS5" s="31">
        <f>Summary!C175</f>
        <v>0</v>
      </c>
      <c r="JT5" s="31">
        <f>Summary!C176</f>
        <v>0</v>
      </c>
      <c r="JU5" s="31">
        <f>Summary!C179</f>
        <v>0</v>
      </c>
      <c r="JV5" s="31">
        <f>Summary!C180</f>
        <v>0</v>
      </c>
      <c r="JW5" s="31">
        <f>Summary!C181</f>
        <v>0</v>
      </c>
      <c r="JX5" s="31">
        <f>Summary!C184</f>
        <v>0</v>
      </c>
      <c r="JY5" s="31">
        <f>Summary!C185</f>
        <v>0</v>
      </c>
      <c r="JZ5" s="31">
        <f>Summary!C186</f>
        <v>0</v>
      </c>
      <c r="KA5" s="31">
        <f>Summary!C187</f>
        <v>0</v>
      </c>
      <c r="KB5" s="84">
        <f>Flags!C5</f>
        <v>0</v>
      </c>
      <c r="KC5" s="84">
        <f>Flags!C7</f>
        <v>0</v>
      </c>
      <c r="KD5" s="84">
        <f>Flags!C8</f>
        <v>0</v>
      </c>
      <c r="KE5" s="84">
        <f>Flags!C9</f>
        <v>0</v>
      </c>
      <c r="KF5" s="84">
        <f>Flags!C10</f>
        <v>0</v>
      </c>
      <c r="KG5" s="84">
        <f>Flags!C11</f>
        <v>0</v>
      </c>
      <c r="KH5" s="84">
        <f>Flags!C12</f>
        <v>0</v>
      </c>
      <c r="KI5" s="84">
        <f>Flags!C13</f>
        <v>0</v>
      </c>
      <c r="KJ5" s="84">
        <f>Flags!C14</f>
        <v>0</v>
      </c>
      <c r="KK5" s="84">
        <f>Flags!C15</f>
        <v>0</v>
      </c>
      <c r="KL5" s="84">
        <f>Flags!C16</f>
        <v>0</v>
      </c>
      <c r="KM5" s="84">
        <f>Flags!C17</f>
        <v>0</v>
      </c>
      <c r="KN5" s="84">
        <f>Flags!C18</f>
        <v>0</v>
      </c>
      <c r="KO5" s="84">
        <f>Flags!C19</f>
        <v>0</v>
      </c>
      <c r="KP5" s="84">
        <f>Flags!C20</f>
        <v>0</v>
      </c>
      <c r="KQ5" s="84">
        <f>Flags!C21</f>
        <v>0</v>
      </c>
      <c r="KR5" s="84">
        <f>Flags!C22</f>
        <v>0</v>
      </c>
      <c r="KS5" s="84">
        <f>Flags!C23</f>
        <v>0</v>
      </c>
      <c r="KT5" s="84">
        <f>Flags!C24</f>
        <v>0</v>
      </c>
      <c r="KU5" s="84">
        <f>Flags!C25</f>
        <v>0</v>
      </c>
      <c r="KV5" s="84">
        <f>Flags!C26</f>
        <v>0</v>
      </c>
      <c r="KW5" s="84">
        <f>Flags!C27</f>
        <v>0</v>
      </c>
      <c r="KX5" s="84">
        <f>Flags!C28</f>
        <v>0</v>
      </c>
      <c r="KY5" s="84">
        <f>Flags!C29</f>
        <v>0</v>
      </c>
      <c r="KZ5" s="84">
        <f>Flags!C30</f>
        <v>0</v>
      </c>
      <c r="LA5" s="84">
        <f>Flags!C31</f>
        <v>0</v>
      </c>
      <c r="LB5" s="84">
        <f>Flags!C35</f>
        <v>0</v>
      </c>
      <c r="LC5" s="84">
        <f>Flags!C32</f>
        <v>0</v>
      </c>
      <c r="LD5" s="84">
        <f>Flags!C33</f>
        <v>0</v>
      </c>
      <c r="LE5" s="84">
        <f>Flags!C34</f>
        <v>0</v>
      </c>
      <c r="LF5" s="84">
        <f>Flags!C36</f>
        <v>0</v>
      </c>
      <c r="LG5" s="84">
        <f>Flags!C37</f>
        <v>0</v>
      </c>
      <c r="LH5" s="84">
        <f>Flags!C38</f>
        <v>0</v>
      </c>
      <c r="LI5" s="84">
        <f>Flags!C39</f>
        <v>0</v>
      </c>
      <c r="LJ5" s="84">
        <f>Flags!C40</f>
        <v>0</v>
      </c>
      <c r="LK5" s="84">
        <f>Flags!C41</f>
        <v>0</v>
      </c>
      <c r="LL5" s="84">
        <f>Flags!C42</f>
        <v>0</v>
      </c>
      <c r="LM5" s="84">
        <f>Flags!C44</f>
        <v>0</v>
      </c>
      <c r="LN5" s="84">
        <f>Flags!C45</f>
        <v>0</v>
      </c>
      <c r="LO5" s="84">
        <f>Flags!C46</f>
        <v>0</v>
      </c>
      <c r="LP5" s="84">
        <f>Flags!C47</f>
        <v>0</v>
      </c>
      <c r="LQ5" s="84">
        <f>Flags!C48</f>
        <v>0</v>
      </c>
      <c r="LR5" s="84">
        <f>Flags!C49</f>
        <v>0</v>
      </c>
      <c r="LS5" s="84">
        <f>Flags!C50</f>
        <v>0</v>
      </c>
      <c r="LT5" s="84">
        <f>Flags!C51</f>
        <v>0</v>
      </c>
      <c r="LU5" s="84">
        <f>Flags!C52</f>
        <v>0</v>
      </c>
      <c r="LV5" s="84">
        <f>Flags!C54</f>
        <v>0</v>
      </c>
      <c r="LW5" s="84">
        <f>Flags!C56</f>
        <v>0</v>
      </c>
      <c r="LX5" s="84">
        <f>Flags!C57</f>
        <v>0</v>
      </c>
      <c r="LY5" s="84">
        <f>Flags!C58</f>
        <v>0</v>
      </c>
      <c r="LZ5" s="84">
        <f>Flags!C59</f>
        <v>0</v>
      </c>
      <c r="MA5" s="84">
        <f>Flags!C60</f>
        <v>0</v>
      </c>
      <c r="MB5" s="84">
        <f>Flags!C61</f>
        <v>0</v>
      </c>
      <c r="MC5" s="84">
        <f>Flags!C62</f>
        <v>0</v>
      </c>
      <c r="MD5" s="84">
        <f>Flags!C63</f>
        <v>0</v>
      </c>
      <c r="ME5" s="84">
        <f>Flags!C64</f>
        <v>0</v>
      </c>
      <c r="MF5" s="84">
        <f>Flags!C65</f>
        <v>0</v>
      </c>
      <c r="MG5" s="84">
        <f>Flags!C67</f>
        <v>0</v>
      </c>
      <c r="MH5" s="84">
        <f>Flags!C68</f>
        <v>0</v>
      </c>
      <c r="MI5" s="84">
        <f>Flags!C69</f>
        <v>0</v>
      </c>
      <c r="MJ5" s="84">
        <f>Flags!C70</f>
        <v>0</v>
      </c>
      <c r="MK5" s="84">
        <f>Flags!C71</f>
        <v>0</v>
      </c>
      <c r="ML5" s="84">
        <f>Flags!C72</f>
        <v>0</v>
      </c>
      <c r="MM5" s="84">
        <f>Flags!C73</f>
        <v>0</v>
      </c>
      <c r="MN5" s="84">
        <f>Flags!C74</f>
        <v>0</v>
      </c>
      <c r="MO5" s="84">
        <f>Flags!C75</f>
        <v>0</v>
      </c>
      <c r="MP5" s="84">
        <f>Flags!C76</f>
        <v>0</v>
      </c>
      <c r="MQ5" s="84">
        <f>Flags!C77</f>
        <v>0</v>
      </c>
      <c r="MR5" s="84">
        <f>Flags!C78</f>
        <v>0</v>
      </c>
      <c r="MS5" s="84">
        <f>Flags!C80</f>
        <v>0</v>
      </c>
      <c r="MT5" s="84">
        <f>Flags!C81</f>
        <v>0</v>
      </c>
      <c r="MU5" s="84">
        <f>Flags!C82</f>
        <v>0</v>
      </c>
      <c r="MV5" s="84">
        <f>Flags!C83</f>
        <v>0</v>
      </c>
      <c r="MW5" s="84">
        <f>Flags!C84</f>
        <v>0</v>
      </c>
      <c r="MX5" s="84">
        <f>Flags!C85</f>
        <v>0</v>
      </c>
      <c r="MY5" s="84">
        <f>Flags!C86</f>
        <v>0</v>
      </c>
      <c r="MZ5" s="84">
        <f>Flags!C87</f>
        <v>0</v>
      </c>
      <c r="NA5" s="84">
        <f>Flags!C88</f>
        <v>0</v>
      </c>
      <c r="NB5" s="84">
        <f>Flags!C90</f>
        <v>0</v>
      </c>
      <c r="NC5" s="84">
        <f>Flags!C91</f>
        <v>0</v>
      </c>
      <c r="ND5" s="84">
        <f>Flags!C92</f>
        <v>0</v>
      </c>
      <c r="NE5" s="84">
        <f>Flags!C93</f>
        <v>0</v>
      </c>
      <c r="NF5" s="84">
        <f>Flags!C94</f>
        <v>0</v>
      </c>
      <c r="NG5" s="84">
        <f>Flags!C95</f>
        <v>0</v>
      </c>
      <c r="NH5" s="84">
        <f>Flags!C96</f>
        <v>0</v>
      </c>
      <c r="NI5" s="84">
        <f>Flags!C97</f>
        <v>0</v>
      </c>
      <c r="NJ5" s="84">
        <f>Flags!C98</f>
        <v>0</v>
      </c>
      <c r="NK5" s="84">
        <f>Flags!C99</f>
        <v>0</v>
      </c>
      <c r="NL5" s="84">
        <f>Flags!C101</f>
        <v>0</v>
      </c>
      <c r="NM5" s="84">
        <f>Flags!C102</f>
        <v>0</v>
      </c>
      <c r="NN5" s="84">
        <f>Flags!C103</f>
        <v>0</v>
      </c>
      <c r="NO5" s="84">
        <f>Flags!C104</f>
        <v>0</v>
      </c>
      <c r="NP5" s="84">
        <f>Flags!C105</f>
        <v>0</v>
      </c>
      <c r="NQ5" s="84">
        <f>Flags!C106</f>
        <v>0</v>
      </c>
      <c r="NR5" s="84">
        <f>Flags!C107</f>
        <v>0</v>
      </c>
      <c r="NS5" s="84">
        <f>Flags!C109</f>
        <v>0</v>
      </c>
      <c r="NT5" s="84">
        <f>Flags!C110</f>
        <v>0</v>
      </c>
      <c r="NU5" s="84">
        <f>Flags!C111</f>
        <v>0</v>
      </c>
      <c r="NV5" s="84">
        <f>Flags!C112</f>
        <v>0</v>
      </c>
      <c r="NW5" s="84">
        <f>Flags!C113</f>
        <v>0</v>
      </c>
      <c r="NX5" s="84">
        <f>Flags!C114</f>
        <v>0</v>
      </c>
      <c r="NY5" s="84">
        <f>Flags!C115</f>
        <v>0</v>
      </c>
      <c r="NZ5" s="84">
        <f>Flags!C120</f>
        <v>0</v>
      </c>
      <c r="OA5" s="84">
        <f>Flags!C121</f>
        <v>0</v>
      </c>
      <c r="OB5" s="84">
        <f>Flags!C122</f>
        <v>0</v>
      </c>
      <c r="OC5" s="84">
        <f>Flags!C123</f>
        <v>0</v>
      </c>
      <c r="OD5" s="84">
        <f>Flags!C124</f>
        <v>0</v>
      </c>
      <c r="OE5" s="84">
        <f>Flags!C125</f>
        <v>0</v>
      </c>
      <c r="OF5" s="84">
        <f>Flags!C126</f>
        <v>0</v>
      </c>
      <c r="OG5" s="84">
        <f>Flags!C127</f>
        <v>0</v>
      </c>
      <c r="OH5" s="84">
        <f>Flags!C128</f>
        <v>0</v>
      </c>
      <c r="OI5" s="84">
        <f>Flags!C129</f>
        <v>0</v>
      </c>
      <c r="OJ5" s="84">
        <f>Flags!C135</f>
        <v>0</v>
      </c>
      <c r="OK5" s="84">
        <f>Flags!C136</f>
        <v>0</v>
      </c>
      <c r="OL5" s="84">
        <f>Flags!C137</f>
        <v>0</v>
      </c>
      <c r="OM5" s="84">
        <f>Flags!C138</f>
        <v>0</v>
      </c>
      <c r="ON5" s="84">
        <f>Flags!C139</f>
        <v>0</v>
      </c>
      <c r="OO5" s="84">
        <f>Flags!C140</f>
        <v>0</v>
      </c>
      <c r="OP5" s="84">
        <f>Flags!C141</f>
        <v>0</v>
      </c>
      <c r="OQ5" s="84">
        <f>Flags!C142</f>
        <v>0</v>
      </c>
      <c r="OR5" s="84">
        <f>Flags!C143</f>
        <v>0</v>
      </c>
      <c r="OS5" s="84">
        <f>Flags!C144</f>
        <v>0</v>
      </c>
      <c r="OT5" s="84">
        <f>Flags!C145</f>
        <v>0</v>
      </c>
      <c r="OU5" s="84">
        <f>Flags!C146</f>
        <v>0</v>
      </c>
      <c r="OV5" s="84">
        <f>Flags!C147</f>
        <v>0</v>
      </c>
      <c r="OW5" s="84">
        <f>Flags!C148</f>
        <v>0</v>
      </c>
      <c r="OX5" s="84">
        <f>Flags!C149</f>
        <v>0</v>
      </c>
      <c r="OY5" s="84">
        <f>Flags!C150</f>
        <v>0</v>
      </c>
      <c r="OZ5" s="84">
        <f>Flags!C151</f>
        <v>0</v>
      </c>
      <c r="PA5" s="84">
        <f>Flags!C152</f>
        <v>0</v>
      </c>
      <c r="PB5" s="84">
        <f>Flags!C153</f>
        <v>0</v>
      </c>
      <c r="PC5" s="84">
        <f>Flags!C154</f>
        <v>0</v>
      </c>
      <c r="PD5" s="84">
        <f>Flags!C155</f>
        <v>0</v>
      </c>
      <c r="PE5" s="84">
        <f>Flags!C156</f>
        <v>0</v>
      </c>
      <c r="PF5" s="84">
        <f>Flags!C157</f>
        <v>0</v>
      </c>
      <c r="PG5" s="84">
        <f>'Facility-1.'!D46</f>
        <v>0</v>
      </c>
      <c r="PH5" s="84">
        <f>'Facility-1.'!D128</f>
        <v>0</v>
      </c>
      <c r="PI5" s="84">
        <f>'Facility-1.'!D129</f>
        <v>0</v>
      </c>
      <c r="PJ5" s="84">
        <f>'Facility-1.'!D133</f>
        <v>0</v>
      </c>
      <c r="PK5" s="84">
        <f>'Facility-1.'!D134</f>
        <v>0</v>
      </c>
      <c r="PL5" s="84">
        <f>'Facility-1.'!D135</f>
        <v>0</v>
      </c>
      <c r="PM5" s="84">
        <f>'Facility-1.'!D136</f>
        <v>0</v>
      </c>
      <c r="PN5" s="84">
        <f>'Facility-1.'!D140</f>
        <v>0</v>
      </c>
      <c r="PO5" s="84">
        <f>'Facility-1.'!D141</f>
        <v>0</v>
      </c>
      <c r="PP5" s="84">
        <f>'Facility-1.'!D142</f>
        <v>0</v>
      </c>
      <c r="PQ5" s="84">
        <f>'Facility-1.'!D143</f>
        <v>0</v>
      </c>
      <c r="PR5" s="84">
        <f>'Facility-1.'!D147</f>
        <v>0</v>
      </c>
      <c r="PS5" s="84">
        <f>'Facility-1.'!D148</f>
        <v>0</v>
      </c>
      <c r="PT5" s="84">
        <f>'Facility-1.'!D149</f>
        <v>0</v>
      </c>
      <c r="PU5" s="84">
        <f>'Facility-1.'!D150</f>
        <v>0</v>
      </c>
      <c r="PV5" s="84">
        <f>'Facility-1.'!D154</f>
        <v>0</v>
      </c>
      <c r="PW5" s="84">
        <f>'Facility-1.'!D155</f>
        <v>0</v>
      </c>
      <c r="PX5" s="84">
        <f>'Facility-1.'!D156</f>
        <v>0</v>
      </c>
      <c r="PY5" s="84">
        <f>'Facility-1.'!D157</f>
        <v>0</v>
      </c>
      <c r="PZ5" s="84">
        <f>'Facility-1.'!D161</f>
        <v>0</v>
      </c>
      <c r="QA5" s="84">
        <f>'Facility-1.'!D162</f>
        <v>0</v>
      </c>
      <c r="QB5" s="84">
        <f>'LIS-2.'!D10</f>
        <v>0</v>
      </c>
      <c r="QC5" s="84">
        <f>'LIS-2.'!D11</f>
        <v>0</v>
      </c>
      <c r="QD5" s="84">
        <f>'LIS-2.'!D12</f>
        <v>0</v>
      </c>
      <c r="QE5" s="84">
        <f>'LIS-2.'!D13</f>
        <v>0</v>
      </c>
      <c r="QF5" s="84">
        <f>'LIS-2.'!D14</f>
        <v>0</v>
      </c>
      <c r="QG5" s="84">
        <f>'LIS-2.'!D15</f>
        <v>0</v>
      </c>
      <c r="QH5" s="84">
        <f>'LIS-2.'!D16</f>
        <v>0</v>
      </c>
      <c r="QI5" s="84">
        <f>'LIS-2.'!D17</f>
        <v>0</v>
      </c>
      <c r="QJ5" s="84">
        <f>'LIS-2.'!D21</f>
        <v>0</v>
      </c>
      <c r="QK5" s="84">
        <f>'LIS-2.'!D22</f>
        <v>0</v>
      </c>
      <c r="QL5" s="84">
        <f>'LIS-2.'!D23</f>
        <v>0</v>
      </c>
      <c r="QM5" s="84">
        <f>'LIS-2.'!D24</f>
        <v>0</v>
      </c>
      <c r="QN5" s="84">
        <f>'LIS-2.'!D25</f>
        <v>0</v>
      </c>
      <c r="QO5" s="84">
        <f>'LIS-2.'!D26</f>
        <v>0</v>
      </c>
      <c r="QP5" s="84">
        <f>'LIS-2.'!D27</f>
        <v>0</v>
      </c>
      <c r="QQ5" s="84">
        <f>'LIS-2.'!D28</f>
        <v>0</v>
      </c>
      <c r="QR5" s="84">
        <f>'LIS-2.'!D33</f>
        <v>0</v>
      </c>
      <c r="QS5" s="84">
        <f>'LIS-2.'!D34</f>
        <v>0</v>
      </c>
      <c r="QT5" s="84">
        <f>'LIS-2.'!D35</f>
        <v>0</v>
      </c>
      <c r="QU5" s="84">
        <f>'LIS-2.'!D36</f>
        <v>0</v>
      </c>
      <c r="QV5" s="84">
        <f>'LIS-2.'!D37</f>
        <v>0</v>
      </c>
      <c r="QW5" s="84">
        <f>'LIS-2.'!D38</f>
        <v>0</v>
      </c>
      <c r="QX5" s="84">
        <f>'LIS-2.'!D39</f>
        <v>0</v>
      </c>
      <c r="QY5" s="84">
        <f>'LIS-2.'!D40</f>
        <v>0</v>
      </c>
      <c r="QZ5" s="84">
        <f>'LIS-2.'!D41</f>
        <v>0</v>
      </c>
      <c r="RA5" s="84">
        <f>'LIS-2.'!D42</f>
        <v>0</v>
      </c>
      <c r="RB5" s="84">
        <f>'LIS-2.'!D45</f>
        <v>0</v>
      </c>
      <c r="RC5" s="84">
        <f>'LIS-2.'!D47</f>
        <v>0</v>
      </c>
      <c r="RD5" s="84">
        <f>'LIS-2.'!D48</f>
        <v>0</v>
      </c>
      <c r="RE5" s="84">
        <f>'LIS-2.'!D49</f>
        <v>0</v>
      </c>
      <c r="RF5" s="84">
        <f>'LIS-2.'!D50</f>
        <v>0</v>
      </c>
      <c r="RG5" s="84">
        <f>'LIS-2.'!D51</f>
        <v>0</v>
      </c>
      <c r="RH5" s="84">
        <f>'LIS-2.'!D52</f>
        <v>0</v>
      </c>
      <c r="RI5" s="84">
        <f>'LIS-2.'!D53</f>
        <v>0</v>
      </c>
      <c r="RJ5" s="84">
        <f>'LIS-2.'!D54</f>
        <v>0</v>
      </c>
      <c r="RK5" s="84">
        <f>'LIS-2.'!D55</f>
        <v>0</v>
      </c>
      <c r="RL5" s="84">
        <f>'LIS-2.'!D56</f>
        <v>0</v>
      </c>
      <c r="RM5" s="84">
        <f>'LIS-2.'!D60</f>
        <v>0</v>
      </c>
      <c r="RN5" s="84">
        <f>'LIS-2.'!D61</f>
        <v>0</v>
      </c>
      <c r="RO5" s="84">
        <f>'LIS-2.'!D62</f>
        <v>0</v>
      </c>
      <c r="RP5" s="84">
        <f>'LIS-2.'!D63</f>
        <v>0</v>
      </c>
      <c r="RQ5" s="84">
        <f>'LIS-2.'!D64</f>
        <v>0</v>
      </c>
      <c r="RR5" s="84">
        <f>'LIS-2.'!D68</f>
        <v>0</v>
      </c>
      <c r="RS5" s="84">
        <f>'LIS-2.'!D74</f>
        <v>0</v>
      </c>
      <c r="RT5" s="84">
        <f>'LIS-2.'!D76</f>
        <v>0</v>
      </c>
      <c r="RU5" s="84">
        <f>'Media QC-5.'!D27</f>
        <v>0</v>
      </c>
      <c r="RV5" s="84">
        <f>'Media QC-5.'!D44</f>
        <v>0</v>
      </c>
      <c r="RW5" s="84">
        <f>'Media QC-5.'!D45</f>
        <v>0</v>
      </c>
      <c r="RX5" s="84">
        <f>'Media QC-5.'!D46</f>
        <v>0</v>
      </c>
      <c r="RY5" s="84">
        <f>'Media QC-5.'!D47</f>
        <v>0</v>
      </c>
      <c r="RZ5" s="84">
        <f>'Media QC-5.'!D48</f>
        <v>0</v>
      </c>
      <c r="SA5" s="84">
        <f>'Media QC-5.'!D49</f>
        <v>0</v>
      </c>
      <c r="SB5" s="84">
        <f>'Media QC-5.'!D50</f>
        <v>0</v>
      </c>
      <c r="SC5" s="84">
        <f>'Media QC-5.'!D51</f>
        <v>0</v>
      </c>
      <c r="SD5" s="84">
        <f>'Media QC-5.'!D52</f>
        <v>0</v>
      </c>
      <c r="SE5" s="84">
        <f>'Media QC-5.'!D67</f>
        <v>0</v>
      </c>
      <c r="SF5" s="84">
        <f>'Media QC-5.'!D68</f>
        <v>0</v>
      </c>
      <c r="SG5" s="84">
        <f>'Media QC-5.'!D73</f>
        <v>0</v>
      </c>
      <c r="SH5" s="84">
        <f>'ID QC-6.'!D158</f>
        <v>0</v>
      </c>
      <c r="SI5" s="84">
        <f>'ID QC-6.'!D163</f>
        <v>0</v>
      </c>
      <c r="SJ5" s="31" t="str">
        <f>'Processing-9.'!H13</f>
        <v>NA</v>
      </c>
      <c r="SK5" s="84">
        <f>'Identification-10.'!D14</f>
        <v>0</v>
      </c>
      <c r="SL5" s="84">
        <f>'Identification-10.'!D23</f>
        <v>0</v>
      </c>
      <c r="SM5" s="84">
        <f>'Identification-10.'!D29</f>
        <v>0</v>
      </c>
      <c r="SN5" s="84">
        <f>'Identification-10.'!D36</f>
        <v>0</v>
      </c>
      <c r="SO5" s="84">
        <f>'Identification-10.'!D45</f>
        <v>0</v>
      </c>
      <c r="SP5" s="84">
        <f>'Identification-10.'!D52</f>
        <v>0</v>
      </c>
      <c r="SQ5" s="84">
        <f>'Identification-10.'!D61</f>
        <v>0</v>
      </c>
      <c r="SR5" s="84">
        <f>'Identification-10.'!D68</f>
        <v>0</v>
      </c>
      <c r="SS5" s="84">
        <f>'Identification-10.'!D75</f>
        <v>0</v>
      </c>
      <c r="ST5" s="84">
        <f>'Identification-10.'!D83</f>
        <v>0</v>
      </c>
      <c r="SU5" s="84">
        <f>'Identification-10.'!D92</f>
        <v>0</v>
      </c>
      <c r="SV5" s="84">
        <f>'Identification-10.'!D99</f>
        <v>0</v>
      </c>
      <c r="SW5" s="84">
        <f>'Identification-10.'!D106</f>
        <v>0</v>
      </c>
      <c r="SX5" s="84">
        <f>'Identification-10.'!D113</f>
        <v>0</v>
      </c>
      <c r="SY5" s="84">
        <f>'Identification-10.'!D120</f>
        <v>0</v>
      </c>
      <c r="SZ5" s="84">
        <f>'Identification-10.'!D127</f>
        <v>0</v>
      </c>
      <c r="TA5" s="84">
        <f>'Identification-10.'!D134</f>
        <v>0</v>
      </c>
      <c r="TB5" s="84">
        <f>'Identification-10.'!D141</f>
        <v>0</v>
      </c>
      <c r="TC5" s="84">
        <f>'Identification-10.'!D148</f>
        <v>0</v>
      </c>
      <c r="TD5" s="84">
        <f>'Identification-10.'!D157</f>
        <v>0</v>
      </c>
      <c r="TE5" s="84">
        <f>'Identification-10.'!D164</f>
        <v>0</v>
      </c>
      <c r="TF5" s="84">
        <f>'Identification-10.'!D173</f>
        <v>0</v>
      </c>
      <c r="TG5" s="84">
        <f>'Identification-10.'!D180</f>
        <v>0</v>
      </c>
      <c r="TH5" s="84">
        <f>'Identification-10.'!D187</f>
        <v>0</v>
      </c>
      <c r="TI5" s="84">
        <f>'Identification-10.'!D194</f>
        <v>0</v>
      </c>
      <c r="TJ5" s="84">
        <f>'Identification-10.'!D201</f>
        <v>0</v>
      </c>
      <c r="TK5" s="84">
        <f>'Identification-10.'!D239</f>
        <v>0</v>
      </c>
      <c r="TL5" s="84">
        <f>'Identification-10.'!D240</f>
        <v>0</v>
      </c>
      <c r="TM5" s="84">
        <f>'Identification-10.'!D241</f>
        <v>0</v>
      </c>
      <c r="TN5" s="84">
        <f>'Identification-10.'!D242</f>
        <v>0</v>
      </c>
      <c r="TO5" s="84">
        <f>'Identification-10.'!D243</f>
        <v>0</v>
      </c>
      <c r="TP5" s="84">
        <f>'Identification-10.'!D244</f>
        <v>0</v>
      </c>
      <c r="TQ5" s="84">
        <f>'Identification-10.'!D245</f>
        <v>0</v>
      </c>
      <c r="TR5" s="84">
        <f>'Identification-10.'!D246</f>
        <v>0</v>
      </c>
      <c r="TS5" s="84">
        <f>'Identification-10.'!D247</f>
        <v>0</v>
      </c>
      <c r="TT5" s="84">
        <f>'Basic AST-11.'!D10</f>
        <v>0</v>
      </c>
      <c r="TU5" s="84">
        <f>'Basic AST-11.'!D11</f>
        <v>0</v>
      </c>
      <c r="TV5" s="84">
        <f>'Basic AST-11.'!D12</f>
        <v>0</v>
      </c>
      <c r="TW5" s="84">
        <f>'Basic AST-11.'!D40</f>
        <v>0</v>
      </c>
      <c r="TX5" s="84">
        <f>'Basic AST-11.'!D64</f>
        <v>0</v>
      </c>
      <c r="TY5" s="84">
        <f>'Basic AST-11.'!D73</f>
        <v>0</v>
      </c>
      <c r="TZ5" s="84">
        <f>'Basic AST-11.'!D77</f>
        <v>0</v>
      </c>
      <c r="UA5" s="84">
        <f>'Basic AST-11.'!D78</f>
        <v>0</v>
      </c>
      <c r="UB5" s="84">
        <f>'Basic AST-11.'!D81</f>
        <v>0</v>
      </c>
      <c r="UC5" s="84">
        <f>'Basic AST-11.'!D87</f>
        <v>0</v>
      </c>
      <c r="UD5" s="84">
        <f>'Basic AST-11.'!D88</f>
        <v>0</v>
      </c>
      <c r="UE5" s="84">
        <f>'Basic AST-11.'!D89</f>
        <v>0</v>
      </c>
      <c r="UF5" s="84">
        <f>'Basic AST-11.'!D90</f>
        <v>0</v>
      </c>
      <c r="UG5" s="84">
        <f>'AST Expert rules-12.'!D44</f>
        <v>0</v>
      </c>
      <c r="UH5" s="84">
        <f>'AST Expert rules-12.'!D49</f>
        <v>0</v>
      </c>
      <c r="UI5" s="84">
        <f>'AST Expert rules-12.'!D50</f>
        <v>0</v>
      </c>
      <c r="UJ5" s="84">
        <f>'AST Expert rules-12.'!D51</f>
        <v>0</v>
      </c>
      <c r="UK5" s="84">
        <f>'AST Expert rules-12.'!D57</f>
        <v>0</v>
      </c>
      <c r="UL5" s="84">
        <f>'AST Expert rules-12.'!D61</f>
        <v>0</v>
      </c>
      <c r="UM5" s="84">
        <f>'AST Expert rules-12.'!D62</f>
        <v>0</v>
      </c>
      <c r="UN5" s="84">
        <f>'AST Expert rules-12.'!D63</f>
        <v>0</v>
      </c>
      <c r="UO5" s="84">
        <f>'AST Expert rules-12.'!D64</f>
        <v>0</v>
      </c>
      <c r="UP5" s="84">
        <f>'AST Expert rules-12.'!D65</f>
        <v>0</v>
      </c>
      <c r="UQ5" s="84">
        <f>'AST Expert rules-12.'!D66</f>
        <v>0</v>
      </c>
      <c r="UR5" s="84">
        <f>'AST Expert rules-12.'!D67</f>
        <v>0</v>
      </c>
      <c r="US5" s="84">
        <f>'AST Expert rules-12.'!D68</f>
        <v>0</v>
      </c>
      <c r="UT5" s="84">
        <f>'AST Expert rules-12.'!D80</f>
        <v>0</v>
      </c>
      <c r="UU5" s="84">
        <f>'AST Expert rules-12.'!D74</f>
        <v>0</v>
      </c>
      <c r="UV5" s="84">
        <f>'AST Expert rules-12.'!D81</f>
        <v>0</v>
      </c>
      <c r="UW5" s="84">
        <f>'AST Expert rules-12.'!D83</f>
        <v>0</v>
      </c>
      <c r="UX5" s="84">
        <f>'AST Expert rules-12.'!D84</f>
        <v>0</v>
      </c>
      <c r="UY5" s="84">
        <f>'AST Expert rules-12.'!D89</f>
        <v>0</v>
      </c>
      <c r="UZ5" s="84">
        <f>'AST Expert rules-12.'!D90</f>
        <v>0</v>
      </c>
      <c r="VA5" s="84">
        <f>'AST Expert rules-12.'!D98</f>
        <v>0</v>
      </c>
      <c r="VB5" s="84">
        <f>'AST Expert rules-12.'!D100</f>
        <v>0</v>
      </c>
      <c r="VC5" s="84">
        <f>'AST Expert rules-12.'!D108</f>
        <v>0</v>
      </c>
      <c r="VD5" s="84">
        <f>'AST Expert rules-12.'!D123</f>
        <v>0</v>
      </c>
      <c r="VE5" s="84">
        <f>'AST Expert rules-12.'!D136</f>
        <v>0</v>
      </c>
      <c r="VF5" s="84">
        <f>'AST Expert rules-12.'!D137</f>
        <v>0</v>
      </c>
      <c r="VG5" s="84">
        <f>'AST Expert rules-12.'!D138</f>
        <v>0</v>
      </c>
      <c r="VH5" s="84">
        <f>'AST Expert rules-12.'!D139</f>
        <v>0</v>
      </c>
      <c r="VI5" s="84">
        <f>'AST Expert rules-12.'!D143</f>
        <v>0</v>
      </c>
      <c r="VJ5" s="84">
        <f>'AST Expert rules-12.'!D144</f>
        <v>0</v>
      </c>
      <c r="VK5" s="84">
        <f>'AST Expert rules-12.'!D145</f>
        <v>0</v>
      </c>
      <c r="VL5" s="84">
        <f>'AST Expert rules-12.'!D146</f>
        <v>0</v>
      </c>
      <c r="VM5" s="84">
        <f>'AST Expert rules-12.'!D147</f>
        <v>0</v>
      </c>
      <c r="VN5" s="84">
        <f>'AST Policy-13.'!D20</f>
        <v>0</v>
      </c>
      <c r="VO5" s="84">
        <f>'AST Policy-13.'!D42</f>
        <v>0</v>
      </c>
    </row>
    <row r="6" spans="1:587">
      <c r="B6"/>
      <c r="C6"/>
      <c r="T6" s="173"/>
      <c r="U6" s="150"/>
      <c r="V6" s="150"/>
      <c r="W6" s="150"/>
      <c r="X6" s="150"/>
      <c r="Y6" s="150"/>
      <c r="Z6" s="150"/>
      <c r="AA6" s="150"/>
      <c r="AB6" s="150"/>
      <c r="AC6" s="150"/>
      <c r="AD6" s="150"/>
      <c r="AE6" s="150"/>
      <c r="AF6" s="150"/>
      <c r="AG6" s="150"/>
      <c r="AH6" s="150"/>
      <c r="AI6" s="150"/>
      <c r="AJ6" s="150"/>
      <c r="AK6" s="150"/>
      <c r="AL6" s="150"/>
      <c r="AM6" s="150"/>
      <c r="AN6" s="150"/>
      <c r="BB6" s="173"/>
      <c r="BC6" s="150"/>
      <c r="BD6" s="150"/>
      <c r="BF6" s="150"/>
      <c r="BG6" s="150"/>
      <c r="BH6" s="150"/>
      <c r="BI6" s="150"/>
      <c r="BJ6" s="150"/>
      <c r="BK6" s="150"/>
      <c r="BL6" s="150"/>
      <c r="BM6" s="150"/>
      <c r="BN6" s="150"/>
      <c r="BO6" s="150"/>
      <c r="BP6" s="150"/>
      <c r="BQ6" s="150"/>
      <c r="BR6" s="150"/>
      <c r="BS6" s="150"/>
      <c r="BT6" s="150"/>
      <c r="BU6" s="150"/>
      <c r="BV6" s="150"/>
      <c r="BW6" s="150"/>
      <c r="BX6" s="150"/>
      <c r="BY6" s="150"/>
      <c r="BZ6" s="150"/>
      <c r="CA6" s="150"/>
      <c r="CB6" s="150"/>
      <c r="CD6" s="150"/>
      <c r="CE6" s="150"/>
      <c r="CF6" s="150"/>
      <c r="CG6" s="150"/>
      <c r="CH6" s="150"/>
      <c r="CI6" s="150"/>
      <c r="CJ6" s="150"/>
      <c r="CK6" s="150"/>
      <c r="CL6" s="150"/>
      <c r="CM6" s="150"/>
      <c r="CN6" s="150"/>
      <c r="CO6" s="150"/>
      <c r="CQ6" s="150"/>
      <c r="CR6" s="150"/>
      <c r="CS6" s="150"/>
      <c r="CT6" s="150"/>
      <c r="CU6" s="150"/>
      <c r="CV6" s="150"/>
      <c r="CW6" s="150"/>
      <c r="CX6" s="150"/>
      <c r="CY6" s="150"/>
      <c r="CZ6" s="150"/>
      <c r="DA6" s="150"/>
      <c r="DC6" s="150"/>
      <c r="DD6" s="150"/>
      <c r="DE6" s="150"/>
      <c r="DF6" s="150"/>
      <c r="DG6" s="150"/>
      <c r="DH6" s="150"/>
      <c r="DI6" s="150"/>
      <c r="DJ6" s="150"/>
      <c r="DK6" s="150"/>
      <c r="DL6" s="150"/>
      <c r="DM6" s="150"/>
      <c r="DN6" s="150"/>
      <c r="DP6" s="150"/>
      <c r="DQ6" s="150"/>
      <c r="DR6" s="150"/>
      <c r="DS6" s="150"/>
      <c r="DT6" s="150"/>
      <c r="DU6" s="150"/>
      <c r="DV6" s="150"/>
      <c r="DW6" s="150"/>
      <c r="DX6" s="150"/>
      <c r="DY6" s="150"/>
      <c r="DZ6" s="150"/>
      <c r="EM6" s="150"/>
      <c r="EN6" s="150"/>
      <c r="EO6" s="150"/>
      <c r="EP6" s="150"/>
      <c r="EQ6" s="150"/>
      <c r="ER6" s="150"/>
      <c r="ES6" s="150"/>
      <c r="ET6" s="150"/>
      <c r="EU6" s="150"/>
      <c r="EV6" s="150"/>
      <c r="EW6" s="150"/>
      <c r="EX6" s="150"/>
      <c r="EY6" s="150"/>
      <c r="EZ6" s="150"/>
      <c r="FA6" s="150"/>
      <c r="FB6" s="150"/>
      <c r="FC6" s="150"/>
      <c r="FD6" s="150"/>
      <c r="FE6" s="150"/>
      <c r="FF6" s="150"/>
      <c r="FG6" s="150"/>
      <c r="FH6" s="150"/>
      <c r="FI6" s="150"/>
      <c r="FJ6" s="150"/>
      <c r="FK6" s="150"/>
      <c r="FL6" s="150"/>
      <c r="FM6" s="150"/>
      <c r="FN6" s="150"/>
      <c r="FO6" s="150"/>
      <c r="FP6" s="150"/>
      <c r="FQ6" s="150"/>
      <c r="FR6" s="150"/>
      <c r="FS6" s="150"/>
      <c r="KC6" s="150"/>
      <c r="KD6" s="150"/>
      <c r="KE6" s="150"/>
      <c r="KF6" s="150"/>
      <c r="KG6" s="150"/>
      <c r="KH6" s="150"/>
      <c r="KI6" s="150"/>
      <c r="KJ6" s="150"/>
      <c r="KK6" s="150"/>
      <c r="KL6" s="150"/>
      <c r="KM6" s="150"/>
      <c r="KN6" s="150"/>
      <c r="KO6" s="150"/>
      <c r="KP6" s="150"/>
      <c r="KQ6" s="150"/>
      <c r="KR6" s="150"/>
      <c r="KS6" s="150"/>
      <c r="KT6" s="150"/>
      <c r="KU6" s="150"/>
      <c r="KV6" s="150"/>
      <c r="KW6" s="150"/>
      <c r="KX6" s="150"/>
      <c r="KY6" s="150"/>
      <c r="KZ6" s="150"/>
      <c r="LA6" s="150"/>
      <c r="LB6" s="150"/>
      <c r="LC6" s="150"/>
      <c r="LD6" s="150"/>
      <c r="LE6" s="150"/>
      <c r="LF6" s="150"/>
      <c r="LG6" s="150"/>
      <c r="LH6" s="150"/>
      <c r="LI6" s="150"/>
      <c r="LJ6" s="150"/>
      <c r="LK6" s="150"/>
      <c r="LL6" s="150"/>
      <c r="LM6" s="150"/>
      <c r="LN6" s="150"/>
      <c r="LO6" s="150"/>
      <c r="LP6" s="150"/>
      <c r="LQ6" s="150"/>
      <c r="LR6" s="150"/>
      <c r="LS6" s="150"/>
      <c r="LT6" s="150"/>
      <c r="LU6" s="150"/>
      <c r="LV6" s="150"/>
      <c r="LW6" s="150"/>
      <c r="LX6" s="150"/>
      <c r="LY6" s="150"/>
      <c r="LZ6" s="150"/>
      <c r="MA6" s="150"/>
      <c r="MB6" s="150"/>
      <c r="MC6" s="150"/>
      <c r="MD6" s="150"/>
      <c r="ME6" s="150"/>
      <c r="MF6" s="150"/>
      <c r="MG6" s="150"/>
      <c r="MH6" s="150"/>
      <c r="MI6" s="150"/>
      <c r="MJ6" s="150"/>
      <c r="MK6" s="150"/>
      <c r="ML6" s="150"/>
      <c r="MM6" s="150"/>
      <c r="MN6" s="150"/>
      <c r="MO6" s="150"/>
      <c r="MP6" s="150"/>
      <c r="MQ6" s="150"/>
      <c r="MR6" s="150"/>
      <c r="MS6" s="150"/>
      <c r="MT6" s="150"/>
      <c r="MU6" s="150"/>
      <c r="MV6" s="150"/>
      <c r="MW6" s="150"/>
      <c r="MX6" s="150"/>
      <c r="MY6" s="150"/>
      <c r="MZ6" s="150"/>
      <c r="NA6" s="150"/>
      <c r="NB6" s="150"/>
      <c r="NC6" s="150"/>
      <c r="ND6" s="150"/>
      <c r="NE6" s="150"/>
      <c r="NF6" s="150"/>
      <c r="NG6" s="150"/>
      <c r="NH6" s="150"/>
      <c r="NI6" s="150"/>
      <c r="NJ6" s="150"/>
      <c r="NK6" s="150"/>
      <c r="NL6" s="150"/>
      <c r="NM6" s="150"/>
      <c r="NN6" s="150"/>
      <c r="NO6" s="150"/>
      <c r="NP6" s="150"/>
      <c r="NQ6" s="150"/>
      <c r="NR6" s="150"/>
      <c r="NS6" s="150"/>
      <c r="NT6" s="150"/>
      <c r="NU6" s="150"/>
      <c r="NV6" s="150"/>
      <c r="NW6" s="150"/>
      <c r="NX6" s="150"/>
      <c r="NY6" s="150"/>
      <c r="NZ6" s="150"/>
      <c r="OA6" s="150"/>
      <c r="OB6" s="150"/>
      <c r="OC6" s="150"/>
      <c r="OD6" s="150"/>
      <c r="OE6" s="150"/>
      <c r="OF6" s="150"/>
      <c r="OG6" s="150"/>
      <c r="OH6" s="150"/>
      <c r="OI6" s="150"/>
      <c r="OJ6" s="150"/>
      <c r="OK6" s="150"/>
      <c r="OL6" s="150"/>
      <c r="OM6" s="150"/>
      <c r="ON6" s="150"/>
      <c r="OO6" s="150"/>
      <c r="OP6" s="150"/>
      <c r="OQ6" s="150"/>
      <c r="OR6" s="150"/>
      <c r="OS6" s="150"/>
      <c r="OT6" s="150"/>
      <c r="OU6" s="150"/>
      <c r="OV6" s="150"/>
      <c r="OW6" s="150"/>
      <c r="OX6" s="150"/>
      <c r="OY6" s="150"/>
      <c r="OZ6" s="150"/>
      <c r="PA6" s="150"/>
      <c r="PB6" s="150"/>
      <c r="PC6" s="150"/>
      <c r="PD6" s="150"/>
      <c r="PE6" s="150"/>
      <c r="PF6" s="150"/>
    </row>
    <row r="7" spans="1:587">
      <c r="T7" s="173"/>
      <c r="U7" s="150"/>
      <c r="V7" s="150"/>
      <c r="W7" s="150"/>
      <c r="X7" s="150"/>
      <c r="Y7" s="150"/>
      <c r="Z7" s="150"/>
      <c r="AA7" s="150"/>
      <c r="AB7" s="150"/>
      <c r="AC7" s="150"/>
      <c r="AD7" s="150"/>
      <c r="AE7" s="150"/>
      <c r="AF7" s="150"/>
      <c r="AG7" s="150"/>
      <c r="AH7" s="150"/>
      <c r="AI7" s="150"/>
      <c r="AJ7" s="150"/>
      <c r="AK7" s="150"/>
      <c r="AL7" s="150"/>
      <c r="AM7" s="150"/>
      <c r="AN7" s="150"/>
      <c r="BB7" s="173"/>
      <c r="BC7" s="150"/>
      <c r="BD7" s="150"/>
      <c r="BF7" s="150"/>
      <c r="BG7" s="150"/>
      <c r="BH7" s="150"/>
      <c r="BI7" s="150"/>
      <c r="BJ7" s="150"/>
      <c r="BK7" s="150"/>
      <c r="BL7" s="150"/>
      <c r="BM7" s="150"/>
      <c r="BN7" s="150"/>
      <c r="BO7" s="150"/>
      <c r="BP7" s="150"/>
      <c r="BQ7" s="150"/>
      <c r="BR7" s="150"/>
      <c r="BS7" s="150"/>
      <c r="BT7" s="150"/>
      <c r="BU7" s="150"/>
      <c r="BV7" s="150"/>
      <c r="BW7" s="150"/>
      <c r="BX7" s="150"/>
      <c r="BY7" s="150"/>
      <c r="BZ7" s="150"/>
      <c r="CA7" s="150"/>
      <c r="CB7" s="150"/>
      <c r="CD7" s="150"/>
      <c r="CE7" s="150"/>
      <c r="CF7" s="150"/>
      <c r="CG7" s="150"/>
      <c r="CH7" s="150"/>
      <c r="CI7" s="150"/>
      <c r="CJ7" s="150"/>
      <c r="CK7" s="150"/>
      <c r="CL7" s="150"/>
      <c r="CM7" s="150"/>
      <c r="CN7" s="150"/>
      <c r="CO7" s="150"/>
      <c r="CQ7" s="150"/>
      <c r="CR7" s="150"/>
      <c r="CS7" s="150"/>
      <c r="CT7" s="150"/>
      <c r="CU7" s="150"/>
      <c r="CV7" s="150"/>
      <c r="CW7" s="150"/>
      <c r="CX7" s="150"/>
      <c r="CY7" s="150"/>
      <c r="CZ7" s="150"/>
      <c r="DA7" s="150"/>
      <c r="DC7" s="150"/>
      <c r="DD7" s="150"/>
      <c r="DE7" s="150"/>
      <c r="DF7" s="150"/>
      <c r="DG7" s="150"/>
      <c r="DH7" s="150"/>
      <c r="DI7" s="150"/>
      <c r="DJ7" s="150"/>
      <c r="DK7" s="150"/>
      <c r="DL7" s="150"/>
      <c r="DM7" s="150"/>
      <c r="DN7" s="150"/>
      <c r="DP7" s="150"/>
      <c r="DQ7" s="150"/>
      <c r="DR7" s="150"/>
      <c r="DS7" s="150"/>
      <c r="DT7" s="150"/>
      <c r="DU7" s="150"/>
      <c r="DV7" s="150"/>
      <c r="DW7" s="150"/>
      <c r="DX7" s="150"/>
      <c r="DY7" s="150"/>
      <c r="DZ7" s="150"/>
      <c r="FH7" s="150"/>
      <c r="FI7" s="150"/>
      <c r="FJ7" s="150"/>
      <c r="FK7" s="150"/>
      <c r="FL7" s="150"/>
      <c r="FM7" s="150"/>
      <c r="FN7" s="150"/>
      <c r="FO7" s="150"/>
      <c r="FP7" s="150"/>
      <c r="FQ7" s="150"/>
      <c r="FR7" s="150"/>
      <c r="FS7" s="150"/>
    </row>
    <row r="8" spans="1:587">
      <c r="T8" s="173"/>
      <c r="U8" s="150"/>
      <c r="V8" s="150"/>
      <c r="W8" s="150"/>
      <c r="X8" s="150"/>
      <c r="Y8" s="150"/>
      <c r="Z8" s="150"/>
      <c r="AA8" s="150"/>
      <c r="AB8" s="150"/>
      <c r="AC8" s="150"/>
      <c r="AD8" s="150"/>
      <c r="AE8" s="150"/>
      <c r="AF8" s="150"/>
      <c r="AG8" s="150"/>
      <c r="AH8" s="150"/>
      <c r="AI8" s="150"/>
      <c r="AJ8" s="150"/>
      <c r="AK8" s="150"/>
      <c r="AL8" s="150"/>
      <c r="AM8" s="150"/>
      <c r="AN8" s="150"/>
      <c r="BC8" s="150"/>
      <c r="BD8" s="150"/>
      <c r="BF8" s="150"/>
      <c r="BG8" s="150"/>
      <c r="BH8" s="150"/>
      <c r="BI8" s="150"/>
      <c r="BJ8" s="150"/>
      <c r="BK8" s="150"/>
      <c r="BL8" s="150"/>
      <c r="BM8" s="150"/>
      <c r="BN8" s="150"/>
      <c r="BO8" s="150"/>
      <c r="BP8" s="150"/>
      <c r="BQ8" s="150"/>
      <c r="BR8" s="150"/>
      <c r="BS8" s="150"/>
      <c r="BT8" s="150"/>
      <c r="BU8" s="150"/>
      <c r="BV8" s="150"/>
      <c r="BW8" s="150"/>
      <c r="BX8" s="150"/>
      <c r="BY8" s="150"/>
      <c r="BZ8" s="150"/>
      <c r="CA8" s="150"/>
      <c r="JU8" s="31"/>
    </row>
    <row r="9" spans="1:587">
      <c r="HJ9" s="31"/>
      <c r="JU9" s="31"/>
    </row>
    <row r="10" spans="1:587">
      <c r="HJ10" s="31"/>
    </row>
    <row r="11" spans="1:587">
      <c r="T11" s="164"/>
      <c r="AC11" s="164"/>
      <c r="JE11" s="31"/>
    </row>
    <row r="12" spans="1:587">
      <c r="AC12" s="164"/>
      <c r="HC12" s="31"/>
      <c r="HJ12" s="31"/>
      <c r="JE12" s="31"/>
    </row>
    <row r="13" spans="1:587">
      <c r="AC13" s="164"/>
      <c r="HC13" s="31"/>
      <c r="HJ13" s="31"/>
    </row>
    <row r="14" spans="1:587">
      <c r="JE14" s="31"/>
    </row>
    <row r="15" spans="1:587">
      <c r="HC15" s="31"/>
      <c r="JE15" s="31"/>
      <c r="JK15" s="31"/>
    </row>
    <row r="16" spans="1:587">
      <c r="HC16" s="31"/>
      <c r="JE16" s="31"/>
      <c r="JK16" s="31"/>
    </row>
    <row r="17" spans="54:271">
      <c r="GL17" s="31"/>
      <c r="HC17" s="31"/>
      <c r="JE17" s="31"/>
    </row>
    <row r="18" spans="54:271">
      <c r="GL18" s="31"/>
      <c r="JK18" s="31"/>
    </row>
    <row r="19" spans="54:271">
      <c r="FX19" s="31"/>
      <c r="JK19" s="31"/>
    </row>
    <row r="20" spans="54:271">
      <c r="GL20" s="31"/>
    </row>
    <row r="21" spans="54:271">
      <c r="BB21" s="131"/>
      <c r="FX21" s="31"/>
    </row>
    <row r="22" spans="54:271">
      <c r="BB22" s="131"/>
      <c r="FX22" s="31"/>
    </row>
    <row r="23" spans="54:271">
      <c r="BB23" s="131"/>
      <c r="FX23" s="31"/>
    </row>
    <row r="24" spans="54:271">
      <c r="BB24" s="131"/>
    </row>
    <row r="25" spans="54:271">
      <c r="BB25" s="131"/>
    </row>
    <row r="26" spans="54:271">
      <c r="BB26" s="131"/>
    </row>
    <row r="27" spans="54:271">
      <c r="BB27" s="131"/>
    </row>
  </sheetData>
  <mergeCells count="42">
    <mergeCell ref="KB1:NY1"/>
    <mergeCell ref="NZ1:OI1"/>
    <mergeCell ref="OJ1:PF1"/>
    <mergeCell ref="EN1:FH1"/>
    <mergeCell ref="FI1:FN1"/>
    <mergeCell ref="FO1:FS1"/>
    <mergeCell ref="IL1:IO1"/>
    <mergeCell ref="IG1:IK1"/>
    <mergeCell ref="IB1:IF1"/>
    <mergeCell ref="HT1:IA1"/>
    <mergeCell ref="HN1:HS1"/>
    <mergeCell ref="JX1:KA1"/>
    <mergeCell ref="JU1:JW1"/>
    <mergeCell ref="JK1:JT1"/>
    <mergeCell ref="JE1:JJ1"/>
    <mergeCell ref="IP1:JD1"/>
    <mergeCell ref="FX1:GK1"/>
    <mergeCell ref="GL1:GV1"/>
    <mergeCell ref="GW1:HB1"/>
    <mergeCell ref="HC1:HI1"/>
    <mergeCell ref="HJ1:HM1"/>
    <mergeCell ref="B1:S1"/>
    <mergeCell ref="T1:X1"/>
    <mergeCell ref="Y1:AB1"/>
    <mergeCell ref="AC1:AH1"/>
    <mergeCell ref="AI1:AN1"/>
    <mergeCell ref="AO1:AT1"/>
    <mergeCell ref="AU1:BA1"/>
    <mergeCell ref="BB1:BV1"/>
    <mergeCell ref="FT1:FV1"/>
    <mergeCell ref="EA1:EM1"/>
    <mergeCell ref="BW1:CB1"/>
    <mergeCell ref="CC1:DA1"/>
    <mergeCell ref="DB1:DZ1"/>
    <mergeCell ref="TT1:UF1"/>
    <mergeCell ref="UG1:VM1"/>
    <mergeCell ref="VN1:VO1"/>
    <mergeCell ref="PG1:QA1"/>
    <mergeCell ref="QB1:RT1"/>
    <mergeCell ref="RU1:SG1"/>
    <mergeCell ref="SH1:SI1"/>
    <mergeCell ref="SK1:TS1"/>
  </mergeCells>
  <phoneticPr fontId="26" type="noConversion"/>
  <pageMargins left="0.7" right="0.7" top="0.75" bottom="0.75" header="0.3" footer="0.3"/>
  <pageSetup paperSize="9" scale="10" orientation="portrait" horizontalDpi="0" verticalDpi="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70C0"/>
    <pageSetUpPr fitToPage="1"/>
  </sheetPr>
  <dimension ref="A1:J234"/>
  <sheetViews>
    <sheetView view="pageLayout" topLeftCell="A82" zoomScaleNormal="100" workbookViewId="0">
      <selection activeCell="C21" sqref="C21"/>
    </sheetView>
  </sheetViews>
  <sheetFormatPr defaultColWidth="10.625" defaultRowHeight="15.75"/>
  <cols>
    <col min="1" max="1" width="4.125" style="403" customWidth="1"/>
    <col min="2" max="3" width="44.5" style="299" customWidth="1"/>
    <col min="4" max="4" width="6.25" style="290" customWidth="1"/>
    <col min="5" max="5" width="9.625" style="289" customWidth="1"/>
    <col min="6" max="6" width="13.375" style="290" customWidth="1"/>
    <col min="7" max="7" width="7.375" style="289" customWidth="1"/>
    <col min="8" max="8" width="19" style="291" customWidth="1"/>
    <col min="9" max="16384" width="10.625" style="289"/>
  </cols>
  <sheetData>
    <row r="1" spans="1:9">
      <c r="A1" s="288"/>
      <c r="B1" s="4" t="str">
        <f>Language!A269</f>
        <v>0- GENERAL INFORMATION</v>
      </c>
      <c r="C1" s="4" t="s">
        <v>5704</v>
      </c>
      <c r="D1" s="217" t="s">
        <v>5697</v>
      </c>
    </row>
    <row r="2" spans="1:9">
      <c r="A2" s="288"/>
      <c r="B2" s="292"/>
      <c r="C2" s="292"/>
      <c r="D2" s="293"/>
      <c r="E2" s="293"/>
      <c r="F2" s="293"/>
      <c r="G2" s="293"/>
      <c r="H2" s="293"/>
    </row>
    <row r="3" spans="1:9">
      <c r="A3" s="294"/>
      <c r="B3" s="295" t="str">
        <f>Language!A270</f>
        <v>LABORATORY DEMOGRAPHICS</v>
      </c>
      <c r="C3" s="295" t="s">
        <v>6650</v>
      </c>
      <c r="D3" s="296"/>
      <c r="E3" s="296"/>
      <c r="F3" s="296"/>
      <c r="G3" s="296"/>
      <c r="H3" s="297"/>
    </row>
    <row r="4" spans="1:9">
      <c r="A4" s="298" t="s">
        <v>11</v>
      </c>
      <c r="B4" s="299" t="str">
        <f>Language!A271</f>
        <v>Assessor 1 (last name and affiliation)</v>
      </c>
      <c r="C4" s="299" t="s">
        <v>6434</v>
      </c>
      <c r="D4" s="300"/>
      <c r="E4" s="301"/>
      <c r="F4" s="301"/>
      <c r="G4" s="301"/>
      <c r="H4" s="302"/>
    </row>
    <row r="5" spans="1:9">
      <c r="A5" s="288" t="s">
        <v>12</v>
      </c>
      <c r="B5" s="299" t="str">
        <f>Language!A272</f>
        <v>Assessor 2 (last name and affiliation)</v>
      </c>
      <c r="C5" s="299" t="s">
        <v>6435</v>
      </c>
      <c r="D5" s="300"/>
      <c r="E5" s="301"/>
      <c r="F5" s="301"/>
      <c r="G5" s="301"/>
      <c r="H5" s="302"/>
    </row>
    <row r="6" spans="1:9">
      <c r="A6" s="288" t="s">
        <v>13</v>
      </c>
      <c r="B6" s="299" t="str">
        <f>Language!A273</f>
        <v>Assessor 3 (last name and affiliation)</v>
      </c>
      <c r="C6" s="299" t="s">
        <v>6436</v>
      </c>
      <c r="D6" s="303"/>
      <c r="E6" s="304"/>
      <c r="F6" s="304"/>
      <c r="G6" s="304"/>
      <c r="H6" s="305"/>
    </row>
    <row r="7" spans="1:9">
      <c r="A7" s="288" t="s">
        <v>14</v>
      </c>
      <c r="B7" s="299" t="str">
        <f>Language!A274</f>
        <v>Date of assessment (dd/mm/yyyy)</v>
      </c>
      <c r="C7" s="299" t="s">
        <v>5705</v>
      </c>
      <c r="D7" s="306"/>
      <c r="E7" s="307"/>
      <c r="F7" s="307"/>
      <c r="G7" s="308"/>
      <c r="H7" s="309"/>
      <c r="I7" s="310"/>
    </row>
    <row r="8" spans="1:9">
      <c r="A8" s="288" t="s">
        <v>317</v>
      </c>
      <c r="B8" s="292" t="str">
        <f>Language!A275</f>
        <v xml:space="preserve">Laboratory/Hospital name </v>
      </c>
      <c r="C8" s="292" t="s">
        <v>6453</v>
      </c>
      <c r="D8" s="303"/>
      <c r="E8" s="304"/>
      <c r="F8" s="304"/>
      <c r="G8" s="304"/>
      <c r="H8" s="305"/>
      <c r="I8" s="310"/>
    </row>
    <row r="9" spans="1:9">
      <c r="A9" s="288" t="s">
        <v>318</v>
      </c>
      <c r="B9" s="299" t="str">
        <f>Language!A276</f>
        <v>Address</v>
      </c>
      <c r="C9" s="299" t="s">
        <v>5706</v>
      </c>
      <c r="D9" s="303"/>
      <c r="E9" s="304"/>
      <c r="F9" s="304"/>
      <c r="G9" s="304"/>
      <c r="H9" s="305"/>
      <c r="I9" s="311"/>
    </row>
    <row r="10" spans="1:9">
      <c r="A10" s="288" t="s">
        <v>319</v>
      </c>
      <c r="B10" s="312" t="str">
        <f>Language!A277</f>
        <v>City</v>
      </c>
      <c r="C10" s="312" t="s">
        <v>5707</v>
      </c>
      <c r="D10" s="303"/>
      <c r="E10" s="304"/>
      <c r="F10" s="304"/>
      <c r="G10" s="304"/>
      <c r="H10" s="305"/>
    </row>
    <row r="11" spans="1:9">
      <c r="A11" s="288" t="s">
        <v>320</v>
      </c>
      <c r="B11" s="312" t="str">
        <f>Language!A278</f>
        <v>Province</v>
      </c>
      <c r="C11" s="312" t="s">
        <v>5708</v>
      </c>
      <c r="D11" s="303"/>
      <c r="E11" s="304"/>
      <c r="F11" s="304"/>
      <c r="G11" s="304"/>
      <c r="H11" s="305"/>
    </row>
    <row r="12" spans="1:9">
      <c r="A12" s="288" t="s">
        <v>321</v>
      </c>
      <c r="B12" s="312" t="str">
        <f>Language!A279</f>
        <v>District</v>
      </c>
      <c r="C12" s="312" t="s">
        <v>5709</v>
      </c>
      <c r="D12" s="303"/>
      <c r="E12" s="304"/>
      <c r="F12" s="304"/>
      <c r="G12" s="304"/>
      <c r="H12" s="305"/>
    </row>
    <row r="13" spans="1:9">
      <c r="A13" s="288" t="s">
        <v>322</v>
      </c>
      <c r="B13" s="312" t="str">
        <f>Language!A280</f>
        <v>Country</v>
      </c>
      <c r="C13" s="312" t="s">
        <v>5710</v>
      </c>
      <c r="D13" s="303"/>
      <c r="E13" s="304"/>
      <c r="F13" s="304"/>
      <c r="G13" s="304"/>
      <c r="H13" s="305"/>
      <c r="I13" s="310"/>
    </row>
    <row r="14" spans="1:9">
      <c r="A14" s="288"/>
      <c r="D14" s="313"/>
      <c r="E14" s="293"/>
      <c r="F14" s="313"/>
      <c r="G14" s="293"/>
      <c r="H14" s="293"/>
    </row>
    <row r="15" spans="1:9" ht="13.5" customHeight="1" thickBot="1">
      <c r="A15" s="288"/>
      <c r="B15" s="314" t="str">
        <f>Language!A281</f>
        <v>GPS position of the laboratory (used for GIS representation of indicators). PLEASE ONLY USE DIGITAL DEGREE WITH SIGN + OR - BUT DO NOT USE DEGREE MINUTE SECOND DEGREES</v>
      </c>
      <c r="C15" s="315" t="s">
        <v>6454</v>
      </c>
      <c r="D15" s="316"/>
      <c r="E15" s="316"/>
      <c r="F15" s="316"/>
      <c r="G15" s="316"/>
      <c r="H15" s="316"/>
    </row>
    <row r="16" spans="1:9">
      <c r="A16" s="288" t="s">
        <v>323</v>
      </c>
      <c r="B16" s="317" t="str">
        <f>Language!A282</f>
        <v>Altitude: enter meters without digits</v>
      </c>
      <c r="C16" s="317" t="s">
        <v>5711</v>
      </c>
      <c r="D16" s="318"/>
      <c r="E16" s="319"/>
      <c r="F16" s="313"/>
      <c r="G16" s="320"/>
      <c r="H16" s="293"/>
      <c r="I16" s="310"/>
    </row>
    <row r="17" spans="1:9" ht="31.5">
      <c r="A17" s="288" t="s">
        <v>324</v>
      </c>
      <c r="B17" s="317" t="str">
        <f>Language!A283</f>
        <v>Latitude: enter digital degrees with 5 digits after the comma</v>
      </c>
      <c r="C17" s="317" t="s">
        <v>5712</v>
      </c>
      <c r="D17" s="321"/>
      <c r="E17" s="322"/>
      <c r="F17" s="313"/>
      <c r="G17" s="293"/>
      <c r="H17" s="293"/>
      <c r="I17" s="310"/>
    </row>
    <row r="18" spans="1:9" ht="32.25" thickBot="1">
      <c r="A18" s="288" t="s">
        <v>995</v>
      </c>
      <c r="B18" s="317" t="str">
        <f>Language!A284</f>
        <v>Longitude: enter digital degrees with 5 digits after the comma</v>
      </c>
      <c r="C18" s="317" t="s">
        <v>5713</v>
      </c>
      <c r="D18" s="323"/>
      <c r="E18" s="324"/>
      <c r="F18" s="313"/>
      <c r="G18" s="293"/>
      <c r="H18" s="293"/>
      <c r="I18" s="310"/>
    </row>
    <row r="19" spans="1:9">
      <c r="A19" s="288"/>
      <c r="D19" s="293"/>
      <c r="E19" s="293"/>
      <c r="F19" s="293"/>
      <c r="G19" s="293"/>
      <c r="H19" s="293"/>
    </row>
    <row r="20" spans="1:9" ht="63.75" thickBot="1">
      <c r="A20" s="288" t="s">
        <v>996</v>
      </c>
      <c r="B20" s="299" t="str">
        <f>Language!A285</f>
        <v>Contact information of the relevant bacteriology laboratory leadership; e.g., Director, Manager, Supervisor, Section Head, Quality Officer</v>
      </c>
      <c r="C20" s="299" t="s">
        <v>6455</v>
      </c>
    </row>
    <row r="21" spans="1:9" ht="48" thickBot="1">
      <c r="A21" s="288"/>
      <c r="B21" s="325" t="str">
        <f>Language!A286</f>
        <v>Title/Position</v>
      </c>
      <c r="C21" s="325" t="s">
        <v>6651</v>
      </c>
      <c r="D21" s="326" t="s">
        <v>6431</v>
      </c>
      <c r="E21" s="327"/>
      <c r="F21" s="328" t="s">
        <v>6432</v>
      </c>
      <c r="G21" s="329"/>
      <c r="H21" s="330" t="s">
        <v>274</v>
      </c>
    </row>
    <row r="22" spans="1:9">
      <c r="A22" s="288"/>
      <c r="B22" s="331" t="s">
        <v>5698</v>
      </c>
      <c r="C22" s="331" t="s">
        <v>5763</v>
      </c>
      <c r="D22" s="332"/>
      <c r="E22" s="333"/>
      <c r="F22" s="332"/>
      <c r="G22" s="333"/>
      <c r="H22" s="334"/>
    </row>
    <row r="23" spans="1:9">
      <c r="A23" s="288"/>
      <c r="B23" s="335" t="s">
        <v>5699</v>
      </c>
      <c r="C23" s="335" t="s">
        <v>5764</v>
      </c>
      <c r="D23" s="336"/>
      <c r="E23" s="337"/>
      <c r="F23" s="336"/>
      <c r="G23" s="337"/>
      <c r="H23" s="338"/>
    </row>
    <row r="24" spans="1:9">
      <c r="A24" s="288"/>
      <c r="B24" s="335"/>
      <c r="C24" s="335"/>
      <c r="D24" s="336"/>
      <c r="E24" s="337"/>
      <c r="F24" s="336"/>
      <c r="G24" s="337"/>
      <c r="H24" s="339"/>
    </row>
    <row r="25" spans="1:9">
      <c r="A25" s="288"/>
      <c r="B25" s="335"/>
      <c r="C25" s="335"/>
      <c r="D25" s="336"/>
      <c r="E25" s="337"/>
      <c r="F25" s="336"/>
      <c r="G25" s="337"/>
      <c r="H25" s="339"/>
    </row>
    <row r="26" spans="1:9">
      <c r="A26" s="288"/>
      <c r="B26" s="335"/>
      <c r="C26" s="335"/>
      <c r="D26" s="336"/>
      <c r="E26" s="337"/>
      <c r="F26" s="336"/>
      <c r="G26" s="337"/>
      <c r="H26" s="339"/>
    </row>
    <row r="27" spans="1:9">
      <c r="A27" s="288"/>
      <c r="B27" s="335"/>
      <c r="C27" s="335"/>
      <c r="D27" s="336"/>
      <c r="E27" s="337"/>
      <c r="F27" s="336"/>
      <c r="G27" s="337"/>
      <c r="H27" s="339"/>
    </row>
    <row r="28" spans="1:9">
      <c r="A28" s="288"/>
      <c r="B28" s="335"/>
      <c r="C28" s="335"/>
      <c r="D28" s="336"/>
      <c r="E28" s="337"/>
      <c r="F28" s="336"/>
      <c r="G28" s="337"/>
      <c r="H28" s="339"/>
    </row>
    <row r="29" spans="1:9" ht="16.5" thickBot="1">
      <c r="A29" s="288"/>
      <c r="B29" s="340"/>
      <c r="C29" s="340"/>
      <c r="D29" s="341"/>
      <c r="E29" s="342"/>
      <c r="F29" s="341"/>
      <c r="G29" s="342"/>
      <c r="H29" s="343"/>
    </row>
    <row r="30" spans="1:9">
      <c r="A30" s="288"/>
      <c r="B30" s="315"/>
      <c r="C30" s="315"/>
      <c r="D30" s="289"/>
      <c r="E30" s="344"/>
      <c r="F30" s="289" t="s">
        <v>6433</v>
      </c>
      <c r="G30" s="344"/>
    </row>
    <row r="31" spans="1:9" ht="31.5">
      <c r="A31" s="288" t="s">
        <v>997</v>
      </c>
      <c r="B31" s="345" t="str">
        <f>Language!A294</f>
        <v>Primary Laboratory/Facility funding sources</v>
      </c>
      <c r="C31" s="345" t="s">
        <v>6456</v>
      </c>
      <c r="D31" s="346"/>
      <c r="E31" s="311"/>
      <c r="F31" s="347"/>
      <c r="G31" s="348"/>
      <c r="H31" s="349"/>
      <c r="I31" s="310"/>
    </row>
    <row r="32" spans="1:9">
      <c r="A32" s="288"/>
      <c r="B32" s="350" t="str">
        <f>Language!A295</f>
        <v>1. Public/Government</v>
      </c>
      <c r="C32" s="350" t="s">
        <v>5714</v>
      </c>
      <c r="E32" s="311"/>
      <c r="F32" s="311"/>
      <c r="H32" s="351"/>
    </row>
    <row r="33" spans="1:9">
      <c r="A33" s="288"/>
      <c r="B33" s="350" t="str">
        <f>Language!A296</f>
        <v>2. Private</v>
      </c>
      <c r="C33" s="350" t="s">
        <v>5765</v>
      </c>
      <c r="E33" s="311"/>
      <c r="F33" s="311"/>
    </row>
    <row r="34" spans="1:9">
      <c r="A34" s="288"/>
      <c r="B34" s="350" t="str">
        <f>Language!A297</f>
        <v>3. NGO/Faith-based/Donors</v>
      </c>
      <c r="C34" s="350" t="s">
        <v>5766</v>
      </c>
      <c r="E34" s="311"/>
      <c r="F34" s="311"/>
    </row>
    <row r="35" spans="1:9">
      <c r="A35" s="288"/>
      <c r="B35" s="350" t="str">
        <f>Language!A298</f>
        <v>4. Other</v>
      </c>
      <c r="C35" s="350" t="s">
        <v>5715</v>
      </c>
      <c r="E35" s="311"/>
      <c r="F35" s="311"/>
      <c r="G35" s="311"/>
    </row>
    <row r="36" spans="1:9">
      <c r="A36" s="288" t="s">
        <v>998</v>
      </c>
      <c r="B36" s="345" t="str">
        <f>Language!A299</f>
        <v>Primary Laboratory affiliation</v>
      </c>
      <c r="C36" s="345" t="s">
        <v>6457</v>
      </c>
      <c r="D36" s="346"/>
      <c r="E36" s="311"/>
      <c r="F36" s="347"/>
      <c r="G36" s="348"/>
      <c r="H36" s="349"/>
      <c r="I36" s="310"/>
    </row>
    <row r="37" spans="1:9" ht="31.5">
      <c r="A37" s="288"/>
      <c r="B37" s="352" t="str">
        <f>Language!A300</f>
        <v>1. Hospital: University Medical Center or Teaching Hospital</v>
      </c>
      <c r="C37" s="352" t="s">
        <v>5716</v>
      </c>
      <c r="E37" s="311"/>
      <c r="F37" s="311"/>
      <c r="G37" s="311"/>
    </row>
    <row r="38" spans="1:9">
      <c r="A38" s="288"/>
      <c r="B38" s="352" t="str">
        <f>Language!A301</f>
        <v>2. Hospital: Military</v>
      </c>
      <c r="C38" s="352" t="s">
        <v>5717</v>
      </c>
      <c r="E38" s="311"/>
      <c r="F38" s="311"/>
    </row>
    <row r="39" spans="1:9">
      <c r="A39" s="288"/>
      <c r="B39" s="352" t="str">
        <f>Language!A302</f>
        <v>3. Hospital: (not academic or military)</v>
      </c>
      <c r="C39" s="352" t="s">
        <v>5718</v>
      </c>
      <c r="E39" s="311"/>
      <c r="F39" s="311"/>
      <c r="G39" s="311"/>
    </row>
    <row r="40" spans="1:9">
      <c r="A40" s="288"/>
      <c r="B40" s="350" t="str">
        <f>Language!A303</f>
        <v>4. Clinic (primarily outpatient)</v>
      </c>
      <c r="C40" s="350" t="s">
        <v>5719</v>
      </c>
      <c r="E40" s="311"/>
      <c r="F40" s="311"/>
      <c r="G40" s="311"/>
    </row>
    <row r="41" spans="1:9" ht="31.5">
      <c r="A41" s="288"/>
      <c r="B41" s="350" t="str">
        <f>Language!A304</f>
        <v>5. Reference/referral lab within a Public Health Institute</v>
      </c>
      <c r="C41" s="350" t="s">
        <v>6458</v>
      </c>
      <c r="E41" s="311"/>
      <c r="F41" s="311"/>
    </row>
    <row r="42" spans="1:9" ht="47.25">
      <c r="A42" s="288"/>
      <c r="B42" s="350" t="str">
        <f>Language!A305</f>
        <v>6. Reference/referral lab not affiliated with a single healthcare facility or public health institute</v>
      </c>
      <c r="C42" s="350" t="s">
        <v>6459</v>
      </c>
      <c r="E42" s="311"/>
      <c r="F42" s="311"/>
    </row>
    <row r="43" spans="1:9">
      <c r="A43" s="288"/>
      <c r="B43" s="350" t="str">
        <f>Language!A306</f>
        <v>7. Other, e.g., Research Laboratory</v>
      </c>
      <c r="C43" s="350" t="s">
        <v>6460</v>
      </c>
      <c r="E43" s="311"/>
      <c r="F43" s="311"/>
    </row>
    <row r="44" spans="1:9" ht="31.5">
      <c r="A44" s="288" t="s">
        <v>999</v>
      </c>
      <c r="B44" s="353" t="str">
        <f>Language!A307</f>
        <v>Laboratory/Facility Level (if primarily government funded)</v>
      </c>
      <c r="C44" s="345" t="s">
        <v>6437</v>
      </c>
      <c r="D44" s="346"/>
      <c r="E44" s="311"/>
      <c r="F44" s="347"/>
      <c r="G44" s="348"/>
      <c r="H44" s="349"/>
      <c r="I44" s="310"/>
    </row>
    <row r="45" spans="1:9">
      <c r="A45" s="288"/>
      <c r="B45" s="354" t="str">
        <f>Language!A308</f>
        <v>1. National</v>
      </c>
      <c r="C45" s="354" t="s">
        <v>6426</v>
      </c>
      <c r="E45" s="311"/>
      <c r="F45" s="311"/>
    </row>
    <row r="46" spans="1:9">
      <c r="A46" s="288"/>
      <c r="B46" s="354" t="str">
        <f>Language!A309</f>
        <v xml:space="preserve">2. Regional </v>
      </c>
      <c r="C46" s="354" t="s">
        <v>5720</v>
      </c>
      <c r="E46" s="311"/>
      <c r="F46" s="311"/>
    </row>
    <row r="47" spans="1:9">
      <c r="A47" s="288"/>
      <c r="B47" s="354" t="str">
        <f>Language!A310</f>
        <v>3. Provinical</v>
      </c>
      <c r="C47" s="354" t="s">
        <v>6425</v>
      </c>
      <c r="E47" s="311"/>
      <c r="F47" s="311"/>
    </row>
    <row r="48" spans="1:9">
      <c r="A48" s="288"/>
      <c r="B48" s="354" t="str">
        <f>Language!A311</f>
        <v>4. District</v>
      </c>
      <c r="C48" s="354" t="s">
        <v>5721</v>
      </c>
      <c r="E48" s="311"/>
      <c r="F48" s="311"/>
    </row>
    <row r="49" spans="1:9">
      <c r="A49" s="288"/>
      <c r="B49" s="354" t="str">
        <f>Language!A312</f>
        <v>5. NA</v>
      </c>
      <c r="C49" s="354" t="s">
        <v>316</v>
      </c>
      <c r="E49" s="311"/>
      <c r="F49" s="311"/>
    </row>
    <row r="50" spans="1:9" ht="31.5">
      <c r="A50" s="298" t="s">
        <v>1000</v>
      </c>
      <c r="B50" s="355" t="str">
        <f>Language!A313</f>
        <v>Service level of the Hospital/Healthcare Facility</v>
      </c>
      <c r="C50" s="355" t="s">
        <v>6441</v>
      </c>
      <c r="D50" s="346"/>
      <c r="E50" s="311"/>
      <c r="F50" s="347"/>
      <c r="G50" s="348"/>
      <c r="H50" s="349"/>
      <c r="I50" s="310"/>
    </row>
    <row r="51" spans="1:9">
      <c r="A51" s="298"/>
      <c r="B51" s="354" t="str">
        <f>Language!A314</f>
        <v>1. Primary</v>
      </c>
      <c r="C51" s="354" t="s">
        <v>6438</v>
      </c>
      <c r="E51" s="311"/>
      <c r="F51" s="311"/>
    </row>
    <row r="52" spans="1:9">
      <c r="A52" s="298"/>
      <c r="B52" s="354" t="str">
        <f>Language!A315</f>
        <v>2. Secondary</v>
      </c>
      <c r="C52" s="354" t="s">
        <v>6439</v>
      </c>
      <c r="E52" s="311"/>
      <c r="F52" s="311"/>
    </row>
    <row r="53" spans="1:9">
      <c r="A53" s="298"/>
      <c r="B53" s="354" t="str">
        <f>Language!A316</f>
        <v>3. Tertiary</v>
      </c>
      <c r="C53" s="354" t="s">
        <v>6440</v>
      </c>
      <c r="E53" s="311"/>
      <c r="F53" s="311"/>
    </row>
    <row r="54" spans="1:9">
      <c r="A54" s="288"/>
      <c r="B54" s="354" t="str">
        <f>Language!A317</f>
        <v>4. Other</v>
      </c>
      <c r="C54" s="354" t="s">
        <v>5715</v>
      </c>
      <c r="E54" s="311"/>
      <c r="F54" s="311"/>
    </row>
    <row r="55" spans="1:9">
      <c r="A55" s="288"/>
      <c r="B55" s="354" t="str">
        <f>Language!A318</f>
        <v>5. NA</v>
      </c>
      <c r="C55" s="354" t="s">
        <v>6442</v>
      </c>
      <c r="E55" s="311"/>
      <c r="F55" s="311"/>
    </row>
    <row r="56" spans="1:9" ht="12.75" customHeight="1">
      <c r="A56" s="288">
        <v>0.19</v>
      </c>
      <c r="B56" s="345" t="str">
        <f>Language!A319</f>
        <v>Number of beds of the Hospital/Healthcare Facility</v>
      </c>
      <c r="C56" s="345" t="s">
        <v>6443</v>
      </c>
      <c r="D56" s="356"/>
      <c r="E56" s="311"/>
      <c r="F56" s="347" t="s">
        <v>5701</v>
      </c>
      <c r="G56" s="348"/>
      <c r="H56" s="349"/>
      <c r="I56" s="310"/>
    </row>
    <row r="57" spans="1:9">
      <c r="A57" s="288"/>
      <c r="B57" s="350"/>
      <c r="C57" s="350"/>
      <c r="D57" s="289"/>
      <c r="E57" s="311"/>
      <c r="F57" s="289"/>
      <c r="G57" s="311"/>
    </row>
    <row r="58" spans="1:9" ht="47.25">
      <c r="A58" s="288"/>
      <c r="B58" s="223" t="str">
        <f>Language!A320</f>
        <v>Please note: all questions refer only to clinical patient specimens, NOT to environmental or research specimens</v>
      </c>
      <c r="C58" s="223" t="s">
        <v>5722</v>
      </c>
      <c r="D58" s="289"/>
      <c r="E58" s="311"/>
      <c r="F58" s="289"/>
      <c r="G58" s="311"/>
    </row>
    <row r="59" spans="1:9" s="291" customFormat="1" ht="16.5" thickBot="1">
      <c r="A59" s="357"/>
      <c r="B59" s="358" t="str">
        <f>Language!A321</f>
        <v>TEST MENU and WORKLOAD</v>
      </c>
      <c r="C59" s="358" t="s">
        <v>6655</v>
      </c>
      <c r="D59" s="359"/>
      <c r="E59" s="359"/>
      <c r="F59" s="360"/>
      <c r="G59" s="360"/>
      <c r="H59" s="360"/>
      <c r="I59" s="361"/>
    </row>
    <row r="60" spans="1:9" s="291" customFormat="1" ht="32.25" thickBot="1">
      <c r="A60" s="362"/>
      <c r="B60" s="363" t="str">
        <f>Language!A322</f>
        <v>Does the lab perform the following types of culture?</v>
      </c>
      <c r="C60" s="363" t="s">
        <v>6461</v>
      </c>
      <c r="D60" s="364" t="str">
        <f>Language!A420</f>
        <v>Y/N</v>
      </c>
      <c r="E60" s="364" t="str">
        <f>Language!A421</f>
        <v xml:space="preserve"># cultures last year </v>
      </c>
      <c r="F60" s="365" t="str">
        <f>F30</f>
        <v>Comments/ Nhận xét</v>
      </c>
      <c r="G60" s="366"/>
      <c r="H60" s="367"/>
    </row>
    <row r="61" spans="1:9" s="291" customFormat="1" ht="47.25">
      <c r="A61" s="362"/>
      <c r="B61" s="368" t="str">
        <f>Language!A323</f>
        <v>In the #/year column, please enter the total number of cultures performed last year, both positive and negative</v>
      </c>
      <c r="C61" s="368" t="s">
        <v>6444</v>
      </c>
      <c r="D61" s="369"/>
      <c r="E61" s="370"/>
      <c r="F61" s="369"/>
      <c r="G61" s="371"/>
    </row>
    <row r="62" spans="1:9" s="291" customFormat="1" ht="12.75" customHeight="1">
      <c r="A62" s="298" t="s">
        <v>1001</v>
      </c>
      <c r="B62" s="372" t="str">
        <f>Language!A324</f>
        <v>Blood Cultures</v>
      </c>
      <c r="C62" s="372" t="s">
        <v>5723</v>
      </c>
      <c r="D62" s="373"/>
      <c r="E62" s="374"/>
      <c r="F62" s="375" t="s">
        <v>5702</v>
      </c>
      <c r="G62" s="348"/>
      <c r="H62" s="349"/>
      <c r="I62" s="85"/>
    </row>
    <row r="63" spans="1:9" s="291" customFormat="1" ht="12.75" customHeight="1">
      <c r="A63" s="298" t="s">
        <v>1002</v>
      </c>
      <c r="B63" s="376" t="str">
        <f>Language!A325</f>
        <v>Urine Cultures</v>
      </c>
      <c r="C63" s="376" t="s">
        <v>5724</v>
      </c>
      <c r="D63" s="373"/>
      <c r="E63" s="374"/>
      <c r="F63" s="375" t="s">
        <v>5702</v>
      </c>
      <c r="G63" s="348"/>
      <c r="H63" s="349"/>
      <c r="I63" s="85"/>
    </row>
    <row r="64" spans="1:9" s="291" customFormat="1">
      <c r="A64" s="298" t="s">
        <v>1003</v>
      </c>
      <c r="B64" s="372" t="str">
        <f>Language!A326</f>
        <v>Stool Cultures (all bacterial enteric pathogens)</v>
      </c>
      <c r="C64" s="372" t="s">
        <v>5725</v>
      </c>
      <c r="D64" s="373"/>
      <c r="E64" s="374"/>
      <c r="F64" s="375" t="s">
        <v>5702</v>
      </c>
      <c r="G64" s="348"/>
      <c r="H64" s="349"/>
      <c r="I64" s="85"/>
    </row>
    <row r="65" spans="1:9" s="291" customFormat="1" ht="47.25">
      <c r="A65" s="288"/>
      <c r="B65" s="372" t="str">
        <f>Language!A327</f>
        <v>Please indicate if the lab performs stool culture for the following enteric pathogens. Do not enter the number of cultures.</v>
      </c>
      <c r="C65" s="372" t="s">
        <v>6462</v>
      </c>
      <c r="D65" s="311"/>
      <c r="E65" s="311"/>
      <c r="F65" s="311"/>
      <c r="G65" s="371"/>
      <c r="H65" s="311"/>
      <c r="I65" s="85"/>
    </row>
    <row r="66" spans="1:9" s="291" customFormat="1">
      <c r="A66" s="298" t="s">
        <v>1004</v>
      </c>
      <c r="B66" s="377" t="str">
        <f>Language!A328</f>
        <v>Salmonella and/or Shigella</v>
      </c>
      <c r="C66" s="377" t="s">
        <v>5726</v>
      </c>
      <c r="D66" s="373"/>
      <c r="E66" s="378"/>
      <c r="F66" s="347"/>
      <c r="G66" s="348"/>
      <c r="H66" s="349"/>
      <c r="I66" s="85"/>
    </row>
    <row r="67" spans="1:9" s="291" customFormat="1">
      <c r="A67" s="298" t="s">
        <v>1005</v>
      </c>
      <c r="B67" s="379" t="str">
        <f>Language!A329</f>
        <v>Vibrio cholerae</v>
      </c>
      <c r="C67" s="379" t="s">
        <v>1851</v>
      </c>
      <c r="D67" s="373"/>
      <c r="E67" s="378"/>
      <c r="F67" s="347"/>
      <c r="G67" s="348"/>
      <c r="H67" s="349"/>
      <c r="I67" s="85"/>
    </row>
    <row r="68" spans="1:9" s="291" customFormat="1">
      <c r="A68" s="298" t="s">
        <v>1006</v>
      </c>
      <c r="B68" s="379" t="str">
        <f>Language!A330</f>
        <v>Yersinia enterocolitic</v>
      </c>
      <c r="C68" s="379" t="s">
        <v>1852</v>
      </c>
      <c r="D68" s="373"/>
      <c r="E68" s="378"/>
      <c r="F68" s="347"/>
      <c r="G68" s="348"/>
      <c r="H68" s="349"/>
      <c r="I68" s="85"/>
    </row>
    <row r="69" spans="1:9" s="291" customFormat="1">
      <c r="A69" s="298" t="s">
        <v>1007</v>
      </c>
      <c r="B69" s="379" t="str">
        <f>Language!A331</f>
        <v>Campylobacter jejuni</v>
      </c>
      <c r="C69" s="379" t="s">
        <v>1853</v>
      </c>
      <c r="D69" s="373"/>
      <c r="E69" s="378"/>
      <c r="F69" s="347"/>
      <c r="G69" s="348"/>
      <c r="H69" s="349"/>
      <c r="I69" s="85"/>
    </row>
    <row r="70" spans="1:9" s="291" customFormat="1" ht="31.5">
      <c r="A70" s="298" t="s">
        <v>1008</v>
      </c>
      <c r="B70" s="377" t="str">
        <f>Language!A332</f>
        <v>Enterohemorrhagic/Enterotoxic E.coli (e.g., O157:H7)</v>
      </c>
      <c r="C70" s="377" t="s">
        <v>5727</v>
      </c>
      <c r="D70" s="373"/>
      <c r="E70" s="378"/>
      <c r="F70" s="347"/>
      <c r="G70" s="348"/>
      <c r="H70" s="349"/>
      <c r="I70" s="85"/>
    </row>
    <row r="71" spans="1:9" s="291" customFormat="1" ht="12.75" customHeight="1">
      <c r="A71" s="298" t="s">
        <v>1009</v>
      </c>
      <c r="B71" s="372" t="str">
        <f>Language!A333</f>
        <v>Respiratory Cultures (not TB/AFB)</v>
      </c>
      <c r="C71" s="372" t="s">
        <v>5728</v>
      </c>
      <c r="D71" s="373"/>
      <c r="E71" s="374"/>
      <c r="F71" s="347" t="s">
        <v>5700</v>
      </c>
      <c r="G71" s="348"/>
      <c r="H71" s="349"/>
      <c r="I71" s="85"/>
    </row>
    <row r="72" spans="1:9" s="291" customFormat="1">
      <c r="A72" s="298" t="s">
        <v>1010</v>
      </c>
      <c r="B72" s="372" t="str">
        <f>Language!A334</f>
        <v>Wound Cultures</v>
      </c>
      <c r="C72" s="372" t="s">
        <v>5751</v>
      </c>
      <c r="D72" s="373"/>
      <c r="E72" s="374"/>
      <c r="F72" s="347"/>
      <c r="G72" s="348"/>
      <c r="H72" s="349"/>
      <c r="I72" s="85"/>
    </row>
    <row r="73" spans="1:9" s="291" customFormat="1" ht="12.75" customHeight="1">
      <c r="A73" s="298" t="s">
        <v>1011</v>
      </c>
      <c r="B73" s="372" t="str">
        <f>Language!A335</f>
        <v>Cerebrospinal Fluid Cultures</v>
      </c>
      <c r="C73" s="372" t="s">
        <v>5729</v>
      </c>
      <c r="D73" s="373"/>
      <c r="E73" s="374"/>
      <c r="F73" s="347" t="s">
        <v>5702</v>
      </c>
      <c r="G73" s="348"/>
      <c r="H73" s="349"/>
      <c r="I73" s="85"/>
    </row>
    <row r="74" spans="1:9" s="291" customFormat="1" ht="31.5">
      <c r="A74" s="298" t="s">
        <v>1012</v>
      </c>
      <c r="B74" s="372" t="str">
        <f>Language!A336</f>
        <v>Sterile Body Fluid Cultures (pleural, pericardial, peritoneal, synovial)</v>
      </c>
      <c r="C74" s="372" t="s">
        <v>5730</v>
      </c>
      <c r="D74" s="373"/>
      <c r="E74" s="374"/>
      <c r="F74" s="347"/>
      <c r="G74" s="348"/>
      <c r="H74" s="349"/>
      <c r="I74" s="85"/>
    </row>
    <row r="75" spans="1:9" s="291" customFormat="1">
      <c r="A75" s="298" t="s">
        <v>1013</v>
      </c>
      <c r="B75" s="372" t="str">
        <f>Language!A337</f>
        <v>Genital Cultures</v>
      </c>
      <c r="C75" s="372" t="s">
        <v>5752</v>
      </c>
      <c r="D75" s="373"/>
      <c r="E75" s="374"/>
      <c r="F75" s="347"/>
      <c r="G75" s="348"/>
      <c r="H75" s="349"/>
      <c r="I75" s="85"/>
    </row>
    <row r="76" spans="1:9" s="291" customFormat="1" ht="12.75" customHeight="1">
      <c r="A76" s="298" t="s">
        <v>1014</v>
      </c>
      <c r="B76" s="372" t="str">
        <f>Language!A338</f>
        <v>Anaerobic Cultures</v>
      </c>
      <c r="C76" s="372" t="s">
        <v>5731</v>
      </c>
      <c r="D76" s="373"/>
      <c r="E76" s="374"/>
      <c r="F76" s="347" t="s">
        <v>5702</v>
      </c>
      <c r="G76" s="348"/>
      <c r="H76" s="349"/>
      <c r="I76" s="85"/>
    </row>
    <row r="77" spans="1:9" s="291" customFormat="1">
      <c r="A77" s="298" t="s">
        <v>1015</v>
      </c>
      <c r="B77" s="372" t="str">
        <f>Language!A339</f>
        <v>Fungal Cultures (Yeast)</v>
      </c>
      <c r="C77" s="372" t="s">
        <v>5732</v>
      </c>
      <c r="D77" s="373"/>
      <c r="E77" s="374"/>
      <c r="F77" s="347"/>
      <c r="G77" s="348"/>
      <c r="H77" s="349"/>
      <c r="I77" s="85"/>
    </row>
    <row r="78" spans="1:9" s="291" customFormat="1">
      <c r="A78" s="298" t="s">
        <v>1016</v>
      </c>
      <c r="B78" s="372" t="str">
        <f>Language!A340</f>
        <v>Fungal Cultures (Mold)</v>
      </c>
      <c r="C78" s="372" t="s">
        <v>5733</v>
      </c>
      <c r="D78" s="373"/>
      <c r="E78" s="374"/>
      <c r="F78" s="347"/>
      <c r="G78" s="348"/>
      <c r="H78" s="349"/>
      <c r="I78" s="85"/>
    </row>
    <row r="79" spans="1:9" s="291" customFormat="1" ht="12.75" customHeight="1">
      <c r="A79" s="298" t="s">
        <v>1017</v>
      </c>
      <c r="B79" s="372" t="str">
        <f>Language!A341</f>
        <v>MRSA screen for Infection Control purposes (e.g., nares, axilla, groin)</v>
      </c>
      <c r="C79" s="372" t="s">
        <v>6445</v>
      </c>
      <c r="D79" s="373"/>
      <c r="E79" s="374"/>
      <c r="F79" s="347" t="s">
        <v>5702</v>
      </c>
      <c r="G79" s="348"/>
      <c r="H79" s="349"/>
      <c r="I79" s="85"/>
    </row>
    <row r="80" spans="1:9" s="291" customFormat="1" ht="31.5">
      <c r="A80" s="298" t="s">
        <v>2267</v>
      </c>
      <c r="B80" s="372" t="str">
        <f>Language!A342</f>
        <v>VRE screen for Infection Control purposes (e.g., rectal swab)</v>
      </c>
      <c r="C80" s="372" t="s">
        <v>6446</v>
      </c>
      <c r="D80" s="373"/>
      <c r="E80" s="374"/>
      <c r="F80" s="347"/>
      <c r="G80" s="348"/>
      <c r="H80" s="349"/>
      <c r="I80" s="85"/>
    </row>
    <row r="81" spans="1:10" s="291" customFormat="1">
      <c r="A81" s="298" t="s">
        <v>1018</v>
      </c>
      <c r="B81" s="372" t="str">
        <f>Language!A343</f>
        <v>CRE screen (e.g., rectal swab)</v>
      </c>
      <c r="C81" s="372" t="s">
        <v>6447</v>
      </c>
      <c r="D81" s="373"/>
      <c r="E81" s="374"/>
      <c r="F81" s="347"/>
      <c r="G81" s="348"/>
      <c r="H81" s="349"/>
      <c r="I81" s="85"/>
    </row>
    <row r="82" spans="1:10" ht="31.5">
      <c r="A82" s="298" t="s">
        <v>1019</v>
      </c>
      <c r="B82" s="293" t="str">
        <f>Language!A344</f>
        <v>Identification and/or AST of isolates referred from other laboratories</v>
      </c>
      <c r="C82" s="293" t="s">
        <v>6463</v>
      </c>
      <c r="D82" s="373"/>
      <c r="E82" s="374"/>
      <c r="F82" s="347"/>
      <c r="G82" s="348"/>
      <c r="H82" s="349"/>
      <c r="I82" s="85"/>
    </row>
    <row r="83" spans="1:10" ht="47.25">
      <c r="A83" s="298" t="s">
        <v>1020</v>
      </c>
      <c r="B83" s="293" t="str">
        <f>Language!A345</f>
        <v>Other cultures of local importance (opportunity to customize via comments)</v>
      </c>
      <c r="C83" s="293" t="s">
        <v>6448</v>
      </c>
      <c r="D83" s="373"/>
      <c r="E83" s="374"/>
      <c r="F83" s="347"/>
      <c r="G83" s="348"/>
      <c r="H83" s="349"/>
      <c r="I83" s="85"/>
    </row>
    <row r="84" spans="1:10">
      <c r="A84" s="288"/>
      <c r="B84" s="320"/>
      <c r="C84" s="320"/>
      <c r="G84" s="311"/>
    </row>
    <row r="85" spans="1:10" s="26" customFormat="1" ht="32.25" thickBot="1">
      <c r="A85" s="224"/>
      <c r="B85" s="32" t="str">
        <f>Language!A346</f>
        <v xml:space="preserve">AST/AMR METHODS AND WORKLOAD </v>
      </c>
      <c r="C85" s="32" t="s">
        <v>6652</v>
      </c>
      <c r="D85" s="33"/>
      <c r="E85" s="33"/>
      <c r="F85" s="380"/>
      <c r="G85" s="380"/>
      <c r="H85" s="380"/>
      <c r="I85" s="256"/>
      <c r="J85" s="256"/>
    </row>
    <row r="86" spans="1:10" s="291" customFormat="1" ht="48" thickBot="1">
      <c r="A86" s="362"/>
      <c r="B86" s="381" t="str">
        <f>Language!A347</f>
        <v xml:space="preserve">Which manual AST methods are in use? </v>
      </c>
      <c r="C86" s="381" t="s">
        <v>5734</v>
      </c>
      <c r="D86" s="382" t="str">
        <f>D60</f>
        <v>Y/N</v>
      </c>
      <c r="E86" s="382" t="str">
        <f>Language!A422</f>
        <v xml:space="preserve"># organisms last year </v>
      </c>
      <c r="F86" s="383" t="str">
        <f>F60</f>
        <v>Comments/ Nhận xét</v>
      </c>
      <c r="G86" s="383"/>
      <c r="H86" s="384"/>
    </row>
    <row r="87" spans="1:10" s="291" customFormat="1" ht="47.25">
      <c r="A87" s="221"/>
      <c r="B87" s="385" t="str">
        <f>Language!A348</f>
        <v>In the #/year column, please enter the approximate number of organisms tested using each method, not the number of antibiotics tested</v>
      </c>
      <c r="C87" s="385" t="s">
        <v>5735</v>
      </c>
      <c r="D87" s="386"/>
      <c r="E87" s="386"/>
      <c r="F87" s="369"/>
      <c r="G87" s="311"/>
    </row>
    <row r="88" spans="1:10" s="26" customFormat="1" ht="15.75" customHeight="1">
      <c r="A88" s="298" t="s">
        <v>1021</v>
      </c>
      <c r="B88" s="270" t="str">
        <f>Language!A349</f>
        <v>Disk diffusion</v>
      </c>
      <c r="C88" s="270" t="s">
        <v>5736</v>
      </c>
      <c r="D88" s="387"/>
      <c r="E88" s="388"/>
      <c r="F88" s="389" t="s">
        <v>5703</v>
      </c>
      <c r="G88" s="390"/>
      <c r="H88" s="391"/>
      <c r="I88" s="85"/>
      <c r="J88" s="291"/>
    </row>
    <row r="89" spans="1:10" s="26" customFormat="1" ht="15.75" customHeight="1">
      <c r="A89" s="298" t="s">
        <v>1022</v>
      </c>
      <c r="B89" s="270" t="str">
        <f>Language!A350</f>
        <v>Gradient Strip (e.g., Etest/Liofilchem)</v>
      </c>
      <c r="C89" s="270" t="s">
        <v>5737</v>
      </c>
      <c r="D89" s="387"/>
      <c r="E89" s="388"/>
      <c r="F89" s="389" t="s">
        <v>5703</v>
      </c>
      <c r="G89" s="390"/>
      <c r="H89" s="391"/>
      <c r="I89" s="85"/>
      <c r="J89" s="291"/>
    </row>
    <row r="90" spans="1:10" s="26" customFormat="1" ht="31.5">
      <c r="A90" s="298" t="s">
        <v>1023</v>
      </c>
      <c r="B90" s="270" t="str">
        <f>Language!A351</f>
        <v>Broth microdilution (96-well tray)</v>
      </c>
      <c r="C90" s="270" t="s">
        <v>6449</v>
      </c>
      <c r="D90" s="387"/>
      <c r="E90" s="388"/>
      <c r="F90" s="389"/>
      <c r="G90" s="390"/>
      <c r="H90" s="391"/>
      <c r="I90" s="85"/>
      <c r="J90" s="291"/>
    </row>
    <row r="91" spans="1:10" s="26" customFormat="1" ht="31.5">
      <c r="A91" s="298" t="s">
        <v>1024</v>
      </c>
      <c r="B91" s="270" t="str">
        <f>Language!A352</f>
        <v>Broth macrodilultion (tube method)</v>
      </c>
      <c r="C91" s="270" t="s">
        <v>6450</v>
      </c>
      <c r="D91" s="387"/>
      <c r="E91" s="388"/>
      <c r="F91" s="389"/>
      <c r="G91" s="390"/>
      <c r="H91" s="391"/>
      <c r="I91" s="85"/>
      <c r="J91" s="291"/>
    </row>
    <row r="92" spans="1:10" s="26" customFormat="1">
      <c r="A92" s="298" t="s">
        <v>1025</v>
      </c>
      <c r="B92" s="270" t="str">
        <f>Language!A353</f>
        <v>Agar dilution</v>
      </c>
      <c r="C92" s="270" t="s">
        <v>5738</v>
      </c>
      <c r="D92" s="387"/>
      <c r="E92" s="388"/>
      <c r="F92" s="389"/>
      <c r="G92" s="390"/>
      <c r="H92" s="391"/>
      <c r="I92" s="85"/>
      <c r="J92" s="291"/>
    </row>
    <row r="93" spans="1:10" s="26" customFormat="1" ht="16.5" thickBot="1">
      <c r="A93" s="288"/>
      <c r="B93" s="270"/>
      <c r="C93" s="270"/>
      <c r="F93" s="54"/>
      <c r="G93" s="392"/>
      <c r="H93" s="291"/>
      <c r="J93" s="291"/>
    </row>
    <row r="94" spans="1:10" s="291" customFormat="1" ht="48" thickBot="1">
      <c r="A94" s="288"/>
      <c r="B94" s="381" t="str">
        <f>Language!A354</f>
        <v xml:space="preserve">Which automated AST methods are in use? </v>
      </c>
      <c r="C94" s="381" t="s">
        <v>5739</v>
      </c>
      <c r="D94" s="382" t="str">
        <f>D86</f>
        <v>Y/N</v>
      </c>
      <c r="E94" s="382" t="str">
        <f>E86</f>
        <v xml:space="preserve"># organisms last year </v>
      </c>
      <c r="F94" s="383" t="str">
        <f>F86</f>
        <v>Comments/ Nhận xét</v>
      </c>
      <c r="G94" s="383"/>
      <c r="H94" s="384"/>
    </row>
    <row r="95" spans="1:10" s="291" customFormat="1" ht="47.25">
      <c r="A95" s="221"/>
      <c r="B95" s="385" t="str">
        <f>Language!A355</f>
        <v>In the #/year column, please enter the approximate number of organisms tested using each method, not the number of antibiotics tested</v>
      </c>
      <c r="C95" s="385" t="s">
        <v>5735</v>
      </c>
      <c r="D95" s="386"/>
      <c r="E95" s="386"/>
      <c r="F95" s="369"/>
      <c r="G95" s="369"/>
      <c r="H95" s="369"/>
    </row>
    <row r="96" spans="1:10" s="26" customFormat="1" ht="15.75" customHeight="1">
      <c r="A96" s="393" t="s">
        <v>1026</v>
      </c>
      <c r="B96" s="270" t="str">
        <f>Language!A356</f>
        <v>Vitek</v>
      </c>
      <c r="C96" s="270" t="s">
        <v>178</v>
      </c>
      <c r="D96" s="387"/>
      <c r="E96" s="388"/>
      <c r="F96" s="389" t="s">
        <v>5703</v>
      </c>
      <c r="G96" s="390"/>
      <c r="H96" s="391"/>
      <c r="I96" s="85"/>
      <c r="J96" s="291"/>
    </row>
    <row r="97" spans="1:10" s="26" customFormat="1">
      <c r="A97" s="393" t="s">
        <v>1027</v>
      </c>
      <c r="B97" s="270" t="str">
        <f>Language!A357</f>
        <v>Phoenix</v>
      </c>
      <c r="C97" s="270" t="str">
        <f>B97</f>
        <v>Phoenix</v>
      </c>
      <c r="D97" s="387"/>
      <c r="E97" s="388"/>
      <c r="F97" s="389"/>
      <c r="G97" s="390"/>
      <c r="H97" s="391"/>
      <c r="I97" s="85"/>
      <c r="J97" s="291"/>
    </row>
    <row r="98" spans="1:10" s="26" customFormat="1">
      <c r="A98" s="393" t="s">
        <v>1028</v>
      </c>
      <c r="B98" s="270" t="str">
        <f>Language!A358</f>
        <v>Microscan</v>
      </c>
      <c r="C98" s="270" t="s">
        <v>180</v>
      </c>
      <c r="D98" s="387"/>
      <c r="E98" s="388"/>
      <c r="F98" s="389"/>
      <c r="G98" s="390"/>
      <c r="H98" s="391"/>
      <c r="I98" s="85"/>
      <c r="J98" s="291"/>
    </row>
    <row r="99" spans="1:10" s="26" customFormat="1">
      <c r="A99" s="393" t="s">
        <v>1029</v>
      </c>
      <c r="B99" s="270" t="str">
        <f>Language!A359</f>
        <v>Other, please specify in comments.</v>
      </c>
      <c r="C99" s="270" t="s">
        <v>6451</v>
      </c>
      <c r="D99" s="387"/>
      <c r="E99" s="388"/>
      <c r="F99" s="389"/>
      <c r="G99" s="390"/>
      <c r="H99" s="391"/>
      <c r="I99" s="85"/>
      <c r="J99" s="291"/>
    </row>
    <row r="100" spans="1:10" s="26" customFormat="1" ht="16.5" thickBot="1">
      <c r="A100" s="288"/>
      <c r="B100" s="270"/>
      <c r="C100" s="270"/>
      <c r="F100" s="54"/>
      <c r="G100" s="97"/>
      <c r="H100" s="54"/>
      <c r="J100" s="291"/>
    </row>
    <row r="101" spans="1:10" s="291" customFormat="1" ht="48" thickBot="1">
      <c r="A101" s="288"/>
      <c r="B101" s="381" t="str">
        <f>Language!A360</f>
        <v>Does the lab use chromagar to detect antibiotic resistant organisms?</v>
      </c>
      <c r="C101" s="381" t="s">
        <v>6464</v>
      </c>
      <c r="D101" s="382" t="str">
        <f>D86</f>
        <v>Y/N</v>
      </c>
      <c r="E101" s="382" t="str">
        <f>E86</f>
        <v xml:space="preserve"># organisms last year </v>
      </c>
      <c r="F101" s="383" t="str">
        <f>F94</f>
        <v>Comments/ Nhận xét</v>
      </c>
      <c r="G101" s="383"/>
      <c r="H101" s="384"/>
    </row>
    <row r="102" spans="1:10" s="291" customFormat="1" ht="31.5">
      <c r="A102" s="221"/>
      <c r="B102" s="385" t="str">
        <f>Language!A361</f>
        <v>In the #/year column, please enter the approximate number of organisms tested using each method</v>
      </c>
      <c r="C102" s="385" t="s">
        <v>5740</v>
      </c>
      <c r="D102" s="386"/>
      <c r="E102" s="386"/>
      <c r="F102" s="369"/>
      <c r="G102" s="394"/>
      <c r="H102" s="369"/>
    </row>
    <row r="103" spans="1:10" s="26" customFormat="1" ht="15.75" customHeight="1">
      <c r="A103" s="298" t="s">
        <v>1030</v>
      </c>
      <c r="B103" s="270" t="str">
        <f>Language!A362</f>
        <v>ESBL producers</v>
      </c>
      <c r="C103" s="270" t="s">
        <v>5741</v>
      </c>
      <c r="D103" s="387"/>
      <c r="E103" s="388"/>
      <c r="F103" s="347" t="s">
        <v>5702</v>
      </c>
      <c r="G103" s="348"/>
      <c r="H103" s="349"/>
      <c r="I103" s="85"/>
      <c r="J103" s="291"/>
    </row>
    <row r="104" spans="1:10" s="26" customFormat="1">
      <c r="A104" s="298" t="s">
        <v>1031</v>
      </c>
      <c r="B104" s="270" t="str">
        <f>Language!A363</f>
        <v>CRE/Carbapenemases</v>
      </c>
      <c r="C104" s="270" t="s">
        <v>5742</v>
      </c>
      <c r="D104" s="387"/>
      <c r="E104" s="388"/>
      <c r="F104" s="389"/>
      <c r="G104" s="390"/>
      <c r="H104" s="391"/>
      <c r="I104" s="85"/>
      <c r="J104" s="289"/>
    </row>
    <row r="105" spans="1:10" s="26" customFormat="1" ht="15.75" customHeight="1">
      <c r="A105" s="298" t="s">
        <v>1032</v>
      </c>
      <c r="B105" s="270" t="str">
        <f>Language!A364</f>
        <v>MRSA</v>
      </c>
      <c r="C105" s="270" t="s">
        <v>175</v>
      </c>
      <c r="D105" s="387"/>
      <c r="E105" s="388"/>
      <c r="F105" s="347" t="s">
        <v>5702</v>
      </c>
      <c r="G105" s="348"/>
      <c r="H105" s="349"/>
      <c r="I105" s="85"/>
      <c r="J105" s="289"/>
    </row>
    <row r="106" spans="1:10" s="26" customFormat="1" ht="15.75" customHeight="1">
      <c r="A106" s="298" t="s">
        <v>1033</v>
      </c>
      <c r="B106" s="270" t="str">
        <f>Language!A365</f>
        <v>VRE</v>
      </c>
      <c r="C106" s="270" t="s">
        <v>176</v>
      </c>
      <c r="D106" s="387"/>
      <c r="E106" s="388"/>
      <c r="F106" s="347" t="s">
        <v>5702</v>
      </c>
      <c r="G106" s="348"/>
      <c r="H106" s="349"/>
      <c r="I106" s="85"/>
      <c r="J106" s="291"/>
    </row>
    <row r="107" spans="1:10" s="26" customFormat="1">
      <c r="A107" s="298" t="s">
        <v>1034</v>
      </c>
      <c r="B107" s="270" t="str">
        <f>Language!A366</f>
        <v>Colistin resistance</v>
      </c>
      <c r="C107" s="270" t="s">
        <v>5743</v>
      </c>
      <c r="D107" s="387"/>
      <c r="E107" s="388"/>
      <c r="F107" s="389"/>
      <c r="G107" s="390"/>
      <c r="H107" s="391"/>
      <c r="I107" s="85"/>
      <c r="J107" s="291"/>
    </row>
    <row r="108" spans="1:10" s="26" customFormat="1">
      <c r="A108" s="298" t="s">
        <v>1035</v>
      </c>
      <c r="B108" s="270" t="str">
        <f>Language!A367</f>
        <v>Other, please specify in comments.</v>
      </c>
      <c r="C108" s="270" t="s">
        <v>6451</v>
      </c>
      <c r="D108" s="387"/>
      <c r="E108" s="388"/>
      <c r="F108" s="389"/>
      <c r="G108" s="390"/>
      <c r="H108" s="391"/>
      <c r="I108" s="85"/>
      <c r="J108" s="291"/>
    </row>
    <row r="109" spans="1:10" ht="16.5" thickBot="1">
      <c r="A109" s="288"/>
      <c r="D109" s="289"/>
      <c r="F109" s="291"/>
      <c r="G109" s="395"/>
    </row>
    <row r="110" spans="1:10" s="291" customFormat="1" ht="48" thickBot="1">
      <c r="A110" s="288"/>
      <c r="B110" s="381" t="str">
        <f>Language!A368</f>
        <v>Does the lab use PCR to detect antibiotic resistance genes?</v>
      </c>
      <c r="C110" s="381" t="s">
        <v>6465</v>
      </c>
      <c r="D110" s="382" t="str">
        <f>D86</f>
        <v>Y/N</v>
      </c>
      <c r="E110" s="382" t="str">
        <f>E86</f>
        <v xml:space="preserve"># organisms last year </v>
      </c>
      <c r="F110" s="383" t="str">
        <f>F101</f>
        <v>Comments/ Nhận xét</v>
      </c>
      <c r="G110" s="383"/>
      <c r="H110" s="384"/>
    </row>
    <row r="111" spans="1:10" s="291" customFormat="1" ht="31.5">
      <c r="A111" s="221"/>
      <c r="B111" s="385" t="str">
        <f>Language!A369</f>
        <v>In the #/year column, please enter the approximate number of organisms tested using each method</v>
      </c>
      <c r="C111" s="385" t="s">
        <v>5740</v>
      </c>
      <c r="D111" s="386"/>
      <c r="E111" s="386"/>
      <c r="F111" s="369"/>
      <c r="G111" s="394"/>
      <c r="H111" s="369"/>
    </row>
    <row r="112" spans="1:10" s="26" customFormat="1">
      <c r="A112" s="298" t="s">
        <v>1036</v>
      </c>
      <c r="B112" s="270" t="str">
        <f>Language!A370</f>
        <v>ESBLs</v>
      </c>
      <c r="C112" s="270" t="s">
        <v>5744</v>
      </c>
      <c r="D112" s="387"/>
      <c r="E112" s="388"/>
      <c r="F112" s="389"/>
      <c r="G112" s="390"/>
      <c r="H112" s="391"/>
      <c r="I112" s="85"/>
      <c r="J112" s="291"/>
    </row>
    <row r="113" spans="1:10" s="26" customFormat="1">
      <c r="A113" s="298" t="s">
        <v>1037</v>
      </c>
      <c r="B113" s="270" t="str">
        <f>Language!A371</f>
        <v>Carbapenemases</v>
      </c>
      <c r="C113" s="270" t="s">
        <v>2242</v>
      </c>
      <c r="D113" s="387"/>
      <c r="E113" s="388"/>
      <c r="F113" s="389"/>
      <c r="G113" s="390"/>
      <c r="H113" s="391"/>
      <c r="I113" s="85"/>
      <c r="J113" s="289"/>
    </row>
    <row r="114" spans="1:10" s="26" customFormat="1">
      <c r="A114" s="298" t="s">
        <v>1038</v>
      </c>
      <c r="B114" s="270" t="str">
        <f>Language!A372</f>
        <v xml:space="preserve">mecA </v>
      </c>
      <c r="C114" s="270" t="s">
        <v>2662</v>
      </c>
      <c r="D114" s="387"/>
      <c r="E114" s="388"/>
      <c r="F114" s="389"/>
      <c r="G114" s="390"/>
      <c r="H114" s="391"/>
      <c r="I114" s="85"/>
      <c r="J114" s="289"/>
    </row>
    <row r="115" spans="1:10" s="26" customFormat="1">
      <c r="A115" s="298" t="s">
        <v>1941</v>
      </c>
      <c r="B115" s="270" t="str">
        <f>Language!A373</f>
        <v>vanA/vanB</v>
      </c>
      <c r="C115" s="270" t="s">
        <v>2663</v>
      </c>
      <c r="D115" s="387"/>
      <c r="E115" s="388"/>
      <c r="F115" s="389"/>
      <c r="G115" s="390"/>
      <c r="H115" s="391"/>
      <c r="I115" s="85"/>
      <c r="J115" s="291"/>
    </row>
    <row r="116" spans="1:10" s="26" customFormat="1">
      <c r="A116" s="298" t="s">
        <v>1942</v>
      </c>
      <c r="B116" s="270" t="str">
        <f>Language!A374</f>
        <v>mcr-1</v>
      </c>
      <c r="C116" s="270" t="s">
        <v>2240</v>
      </c>
      <c r="D116" s="387"/>
      <c r="E116" s="388"/>
      <c r="F116" s="389"/>
      <c r="G116" s="390"/>
      <c r="H116" s="391"/>
      <c r="I116" s="85"/>
      <c r="J116" s="291"/>
    </row>
    <row r="117" spans="1:10" s="26" customFormat="1">
      <c r="A117" s="298" t="s">
        <v>1943</v>
      </c>
      <c r="B117" s="270" t="str">
        <f>Language!A375</f>
        <v>Other, please specify in comments.</v>
      </c>
      <c r="C117" s="270" t="s">
        <v>6451</v>
      </c>
      <c r="D117" s="387"/>
      <c r="E117" s="388"/>
      <c r="F117" s="389"/>
      <c r="G117" s="390"/>
      <c r="H117" s="391"/>
      <c r="I117" s="85"/>
      <c r="J117" s="291"/>
    </row>
    <row r="118" spans="1:10" s="26" customFormat="1" ht="16.5" thickBot="1">
      <c r="A118" s="288"/>
      <c r="B118" s="270"/>
      <c r="C118" s="270"/>
      <c r="G118" s="396"/>
      <c r="J118" s="291"/>
    </row>
    <row r="119" spans="1:10" s="26" customFormat="1" ht="16.5" thickBot="1">
      <c r="A119" s="224"/>
      <c r="B119" s="397" t="str">
        <f>Language!A376</f>
        <v>LABORATORY STAFF EDUCATION/TRAINING</v>
      </c>
      <c r="C119" s="397" t="s">
        <v>6653</v>
      </c>
      <c r="D119" s="398"/>
      <c r="E119" s="398"/>
      <c r="F119" s="399"/>
      <c r="G119" s="399"/>
      <c r="H119" s="399"/>
      <c r="J119" s="236"/>
    </row>
    <row r="120" spans="1:10" s="26" customFormat="1" ht="47.25">
      <c r="A120" s="221"/>
      <c r="B120" s="400" t="str">
        <f>Language!A377</f>
        <v xml:space="preserve">Among laboratory leadership and the technical staff in bacteriology, indicate the number that fall into each training level category. </v>
      </c>
      <c r="C120" s="400" t="s">
        <v>6466</v>
      </c>
      <c r="D120" s="263" t="str">
        <f>D86</f>
        <v>Y/N</v>
      </c>
      <c r="E120" s="263" t="str">
        <f>Language!A423</f>
        <v># staff</v>
      </c>
      <c r="F120" s="401" t="str">
        <f>F110</f>
        <v>Comments/ Nhận xét</v>
      </c>
      <c r="G120" s="401"/>
      <c r="H120" s="401"/>
      <c r="J120" s="291"/>
    </row>
    <row r="121" spans="1:10" s="26" customFormat="1" ht="31.5">
      <c r="A121" s="298" t="s">
        <v>1944</v>
      </c>
      <c r="B121" s="270" t="str">
        <f>Language!A378</f>
        <v>Advanced degree in Medical Microbiology or Medical Laboratory Sciences (PhD, MD, equivalent)</v>
      </c>
      <c r="C121" s="270" t="s">
        <v>6476</v>
      </c>
      <c r="D121" s="387"/>
      <c r="E121" s="402"/>
      <c r="F121" s="389"/>
      <c r="G121" s="390"/>
      <c r="H121" s="391"/>
      <c r="J121" s="291"/>
    </row>
    <row r="122" spans="1:10" s="26" customFormat="1" ht="31.5">
      <c r="A122" s="298" t="s">
        <v>1945</v>
      </c>
      <c r="B122" s="270" t="str">
        <f>Language!A379</f>
        <v>Advanced degree, other concentration (PhD, MD, equivalent)</v>
      </c>
      <c r="C122" s="270" t="s">
        <v>6478</v>
      </c>
      <c r="D122" s="387"/>
      <c r="E122" s="402"/>
      <c r="F122" s="389"/>
      <c r="G122" s="390"/>
      <c r="H122" s="391"/>
      <c r="J122" s="289"/>
    </row>
    <row r="123" spans="1:10" s="26" customFormat="1" ht="31.5">
      <c r="A123" s="298" t="s">
        <v>1946</v>
      </c>
      <c r="B123" s="270" t="str">
        <f>Language!A380</f>
        <v>Postgraduate Master's degree in Microbiology or Medical Laboratory Sciences</v>
      </c>
      <c r="C123" s="270" t="s">
        <v>6467</v>
      </c>
      <c r="D123" s="387"/>
      <c r="E123" s="402"/>
      <c r="F123" s="389"/>
      <c r="G123" s="390"/>
      <c r="H123" s="391"/>
      <c r="J123" s="289"/>
    </row>
    <row r="124" spans="1:10" s="26" customFormat="1">
      <c r="A124" s="298" t="s">
        <v>1947</v>
      </c>
      <c r="B124" s="270" t="str">
        <f>Language!A381</f>
        <v>Postgraduate Master's degree, other concentration</v>
      </c>
      <c r="C124" s="270" t="s">
        <v>6477</v>
      </c>
      <c r="D124" s="387"/>
      <c r="E124" s="402"/>
      <c r="F124" s="389"/>
      <c r="G124" s="390"/>
      <c r="H124" s="391"/>
      <c r="J124" s="289"/>
    </row>
    <row r="125" spans="1:10" s="26" customFormat="1" ht="31.5">
      <c r="A125" s="298" t="s">
        <v>1948</v>
      </c>
      <c r="B125" s="270" t="str">
        <f>Language!A382</f>
        <v>Graduate Bachelor's degree in Microbiology or Medical Laboratory Sciences</v>
      </c>
      <c r="C125" s="270" t="s">
        <v>6468</v>
      </c>
      <c r="D125" s="387"/>
      <c r="E125" s="402"/>
      <c r="F125" s="389"/>
      <c r="G125" s="390"/>
      <c r="H125" s="391"/>
      <c r="J125" s="289"/>
    </row>
    <row r="126" spans="1:10" s="26" customFormat="1">
      <c r="A126" s="298" t="s">
        <v>1949</v>
      </c>
      <c r="B126" s="270" t="str">
        <f>Language!A383</f>
        <v>Graduate Bachelor's degree, other concentration</v>
      </c>
      <c r="C126" s="270" t="s">
        <v>6479</v>
      </c>
      <c r="D126" s="387"/>
      <c r="E126" s="402"/>
      <c r="F126" s="389"/>
      <c r="G126" s="390"/>
      <c r="H126" s="391"/>
      <c r="J126" s="289"/>
    </row>
    <row r="127" spans="1:10" s="26" customFormat="1" ht="31.5">
      <c r="A127" s="298" t="s">
        <v>1950</v>
      </c>
      <c r="B127" s="270" t="str">
        <f>Language!A384</f>
        <v>Undergraduate Certificate or Diploma in Microbiology or Medical Laboratory Sciences</v>
      </c>
      <c r="C127" s="270" t="s">
        <v>6481</v>
      </c>
      <c r="D127" s="387"/>
      <c r="E127" s="402"/>
      <c r="F127" s="389"/>
      <c r="G127" s="390"/>
      <c r="H127" s="391"/>
      <c r="J127" s="289"/>
    </row>
    <row r="128" spans="1:10" s="26" customFormat="1" ht="31.5">
      <c r="A128" s="298" t="s">
        <v>1951</v>
      </c>
      <c r="B128" s="270" t="str">
        <f>Language!A385</f>
        <v>Undergraduate Certificate or Diploma, other concentration</v>
      </c>
      <c r="C128" s="270" t="s">
        <v>6480</v>
      </c>
      <c r="D128" s="387"/>
      <c r="E128" s="402"/>
      <c r="F128" s="389"/>
      <c r="G128" s="390"/>
      <c r="H128" s="391"/>
      <c r="J128" s="236"/>
    </row>
    <row r="129" spans="1:10" s="26" customFormat="1">
      <c r="A129" s="298" t="s">
        <v>1952</v>
      </c>
      <c r="B129" s="270" t="str">
        <f>Language!A386</f>
        <v>High school/Secondary school diploma</v>
      </c>
      <c r="C129" s="270" t="s">
        <v>5745</v>
      </c>
      <c r="D129" s="387"/>
      <c r="E129" s="402"/>
      <c r="F129" s="389"/>
      <c r="G129" s="390"/>
      <c r="H129" s="391"/>
      <c r="J129" s="236"/>
    </row>
    <row r="130" spans="1:10" s="26" customFormat="1">
      <c r="A130" s="298" t="s">
        <v>1953</v>
      </c>
      <c r="B130" s="270" t="str">
        <f>Language!A387</f>
        <v>On-the-job training only</v>
      </c>
      <c r="C130" s="270" t="s">
        <v>5746</v>
      </c>
      <c r="D130" s="387"/>
      <c r="E130" s="402"/>
      <c r="F130" s="389"/>
      <c r="G130" s="390"/>
      <c r="H130" s="391"/>
      <c r="J130" s="236"/>
    </row>
    <row r="131" spans="1:10" s="26" customFormat="1">
      <c r="A131" s="298" t="s">
        <v>2268</v>
      </c>
      <c r="B131" s="270" t="str">
        <f>Language!A388</f>
        <v>Other (specify in comments)</v>
      </c>
      <c r="C131" s="270" t="s">
        <v>6452</v>
      </c>
      <c r="D131" s="387"/>
      <c r="E131" s="402"/>
      <c r="F131" s="389"/>
      <c r="G131" s="390"/>
      <c r="H131" s="391"/>
      <c r="J131" s="236"/>
    </row>
    <row r="132" spans="1:10">
      <c r="G132" s="290"/>
      <c r="H132" s="290"/>
    </row>
    <row r="133" spans="1:10">
      <c r="D133" s="404" t="str">
        <f>Language!A424</f>
        <v>This section will autopopulate, do not enter data</v>
      </c>
      <c r="F133" s="405"/>
      <c r="G133" s="405"/>
      <c r="H133" s="405"/>
    </row>
    <row r="134" spans="1:10" ht="31.5">
      <c r="B134" s="406" t="str">
        <f>Language!A389</f>
        <v>Number of staff with Microbiology or Medical Lab Science Training</v>
      </c>
      <c r="C134" s="406" t="s">
        <v>6469</v>
      </c>
      <c r="D134" s="407"/>
      <c r="F134" s="407"/>
      <c r="G134" s="407"/>
      <c r="H134" s="407"/>
    </row>
    <row r="135" spans="1:10">
      <c r="B135" s="406" t="str">
        <f>Language!A390</f>
        <v>Number of staff with other training</v>
      </c>
      <c r="C135" s="406" t="s">
        <v>5747</v>
      </c>
      <c r="D135" s="407"/>
      <c r="F135" s="407"/>
      <c r="G135" s="407"/>
      <c r="H135" s="407"/>
    </row>
    <row r="136" spans="1:10" ht="31.5">
      <c r="B136" s="408" t="str">
        <f>Language!A391</f>
        <v>Proportion of staff with Microbiology or Medical Lab Science Training</v>
      </c>
      <c r="C136" s="408" t="s">
        <v>6470</v>
      </c>
      <c r="D136" s="409" t="e">
        <f>D134/(D134+D135)</f>
        <v>#DIV/0!</v>
      </c>
      <c r="F136" s="409"/>
      <c r="G136" s="409"/>
      <c r="H136" s="409"/>
    </row>
    <row r="137" spans="1:10">
      <c r="B137" s="410"/>
      <c r="C137" s="410"/>
      <c r="D137" s="34"/>
      <c r="F137" s="34"/>
      <c r="G137" s="34"/>
      <c r="H137" s="34"/>
    </row>
    <row r="138" spans="1:10" ht="31.5">
      <c r="B138" s="406" t="str">
        <f>Language!A392</f>
        <v>Number of staff with a Graduate Bachelor's Degree or higher</v>
      </c>
      <c r="C138" s="406" t="s">
        <v>5748</v>
      </c>
      <c r="D138" s="407"/>
      <c r="F138" s="407"/>
      <c r="G138" s="407"/>
      <c r="H138" s="407"/>
    </row>
    <row r="139" spans="1:10" ht="31.5">
      <c r="B139" s="406" t="str">
        <f>Language!A393</f>
        <v>Number of staff with less than a Graduate Bachelor's Degree</v>
      </c>
      <c r="C139" s="406" t="s">
        <v>5749</v>
      </c>
      <c r="D139" s="407"/>
      <c r="F139" s="407"/>
      <c r="G139" s="407"/>
      <c r="H139" s="407"/>
    </row>
    <row r="140" spans="1:10" ht="31.5">
      <c r="B140" s="408" t="str">
        <f>Language!A394</f>
        <v>Proportion of staff with a Graduate Bachelor's Degree or higher</v>
      </c>
      <c r="C140" s="408" t="s">
        <v>5750</v>
      </c>
      <c r="D140" s="411" t="e">
        <f>D138/(D138+D139)</f>
        <v>#DIV/0!</v>
      </c>
      <c r="F140" s="411"/>
      <c r="G140" s="411"/>
      <c r="H140" s="411"/>
    </row>
    <row r="141" spans="1:10" ht="16.5" thickBot="1">
      <c r="G141" s="290"/>
      <c r="H141" s="290"/>
    </row>
    <row r="142" spans="1:10" s="414" customFormat="1" ht="16.5" thickBot="1">
      <c r="A142" s="294"/>
      <c r="B142" s="412" t="str">
        <f>Language!A395</f>
        <v>QMS MENTORING PROGRAMS</v>
      </c>
      <c r="C142" s="412" t="s">
        <v>5762</v>
      </c>
      <c r="D142" s="413"/>
      <c r="E142" s="413"/>
      <c r="F142" s="413"/>
      <c r="G142" s="413"/>
      <c r="H142" s="413"/>
    </row>
    <row r="143" spans="1:10" s="414" customFormat="1">
      <c r="A143" s="288"/>
      <c r="B143" s="415"/>
      <c r="C143" s="415"/>
      <c r="D143" s="218" t="str">
        <f>D86</f>
        <v>Y/N</v>
      </c>
      <c r="E143" s="403" t="str">
        <f>Language!A425</f>
        <v>Year</v>
      </c>
      <c r="F143" s="416" t="str">
        <f>F120</f>
        <v>Comments/ Nhận xét</v>
      </c>
      <c r="G143" s="416"/>
      <c r="H143" s="416"/>
    </row>
    <row r="144" spans="1:10" s="414" customFormat="1" ht="12.75" customHeight="1">
      <c r="A144" s="298" t="s">
        <v>2269</v>
      </c>
      <c r="B144" s="417" t="str">
        <f>Language!A396</f>
        <v>Has the laboratory ever been enrolled in the SLIPTA program?</v>
      </c>
      <c r="C144" s="417" t="s">
        <v>6471</v>
      </c>
      <c r="D144" s="418"/>
      <c r="E144" s="419"/>
      <c r="F144" s="389" t="s">
        <v>5703</v>
      </c>
      <c r="G144" s="390"/>
      <c r="H144" s="391"/>
      <c r="I144" s="420"/>
    </row>
    <row r="145" spans="1:9" s="414" customFormat="1" ht="31.5">
      <c r="A145" s="298" t="s">
        <v>2270</v>
      </c>
      <c r="B145" s="421" t="str">
        <f>Language!A397</f>
        <v>If yes, when was the most recent certification awarded?</v>
      </c>
      <c r="C145" s="421" t="s">
        <v>5753</v>
      </c>
      <c r="D145" s="418"/>
      <c r="E145" s="419"/>
      <c r="F145" s="389"/>
      <c r="G145" s="390"/>
      <c r="H145" s="391"/>
      <c r="I145" s="420"/>
    </row>
    <row r="146" spans="1:9" s="414" customFormat="1" ht="31.5">
      <c r="A146" s="288"/>
      <c r="B146" s="422" t="str">
        <f>Language!A398</f>
        <v>1: Within the past 2 years - 2: More than 2 years ago - 3: NA</v>
      </c>
      <c r="C146" s="422" t="s">
        <v>5754</v>
      </c>
      <c r="D146" s="229"/>
      <c r="E146" s="403"/>
      <c r="F146" s="415"/>
      <c r="G146" s="423"/>
      <c r="H146" s="415"/>
    </row>
    <row r="147" spans="1:9" s="414" customFormat="1" ht="31.5">
      <c r="A147" s="298" t="s">
        <v>2271</v>
      </c>
      <c r="B147" s="421" t="str">
        <f>Language!A399</f>
        <v>If yes, what is the star level of the latest SLIPTA audit?  Check the certificate.</v>
      </c>
      <c r="C147" s="421" t="s">
        <v>6482</v>
      </c>
      <c r="D147" s="258"/>
      <c r="E147" s="403"/>
      <c r="F147" s="389"/>
      <c r="G147" s="390"/>
      <c r="H147" s="391"/>
      <c r="I147" s="420"/>
    </row>
    <row r="148" spans="1:9" s="414" customFormat="1" ht="31.5">
      <c r="A148" s="288"/>
      <c r="B148" s="421" t="str">
        <f>Language!A400</f>
        <v>(0: 0 stars; 1: 1 stars; 2: 2 stars, 3: 3 stars; 4: 4 stars; 5: 5 stars, NA)</v>
      </c>
      <c r="C148" s="421" t="s">
        <v>5755</v>
      </c>
      <c r="E148" s="403"/>
      <c r="F148" s="415"/>
      <c r="G148" s="423"/>
      <c r="H148" s="415"/>
    </row>
    <row r="149" spans="1:9" s="414" customFormat="1" ht="31.5">
      <c r="A149" s="298" t="s">
        <v>2272</v>
      </c>
      <c r="B149" s="417" t="str">
        <f>Language!A401</f>
        <v>Has the laboratory ever been enrolled in the WHO LQSI program? What year?</v>
      </c>
      <c r="C149" s="417" t="s">
        <v>6472</v>
      </c>
      <c r="D149" s="418"/>
      <c r="E149" s="419"/>
      <c r="F149" s="389"/>
      <c r="G149" s="390"/>
      <c r="H149" s="391"/>
      <c r="I149" s="420"/>
    </row>
    <row r="150" spans="1:9" s="414" customFormat="1" ht="31.5">
      <c r="A150" s="298" t="s">
        <v>2273</v>
      </c>
      <c r="B150" s="421" t="str">
        <f>Language!A402</f>
        <v>If yes, what was the last overall % score for the 4 phases? What year?</v>
      </c>
      <c r="C150" s="421" t="s">
        <v>5756</v>
      </c>
      <c r="D150" s="258"/>
      <c r="E150" s="419"/>
      <c r="F150" s="389"/>
      <c r="G150" s="390"/>
      <c r="H150" s="391"/>
      <c r="I150" s="420"/>
    </row>
    <row r="151" spans="1:9" s="414" customFormat="1">
      <c r="A151" s="288"/>
      <c r="B151" s="422" t="str">
        <f>Language!A403</f>
        <v>1: &gt;90%; 2: 70%-89%, 3: 50-69%, 4: &lt;50%, NA</v>
      </c>
      <c r="C151" s="422" t="s">
        <v>3303</v>
      </c>
      <c r="D151" s="424"/>
      <c r="E151" s="424"/>
      <c r="F151" s="424"/>
      <c r="G151" s="425"/>
      <c r="H151" s="424"/>
      <c r="I151" s="424"/>
    </row>
    <row r="152" spans="1:9" s="414" customFormat="1" ht="63">
      <c r="A152" s="298" t="s">
        <v>2274</v>
      </c>
      <c r="B152" s="417" t="str">
        <f>Language!A404</f>
        <v>Has the laboratory ever been enrolled in any other mentoring program for Laboratory Quality Management (National, Regional, International)? When?</v>
      </c>
      <c r="C152" s="417" t="s">
        <v>6473</v>
      </c>
      <c r="D152" s="426"/>
      <c r="E152" s="419"/>
      <c r="F152" s="390"/>
      <c r="G152" s="390"/>
      <c r="H152" s="391"/>
      <c r="I152" s="420"/>
    </row>
    <row r="153" spans="1:9" s="414" customFormat="1" ht="16.5" thickBot="1">
      <c r="A153" s="288"/>
      <c r="B153" s="421"/>
      <c r="C153" s="421"/>
      <c r="D153" s="220"/>
      <c r="E153" s="403"/>
      <c r="F153" s="427"/>
      <c r="G153" s="428"/>
      <c r="H153" s="427"/>
    </row>
    <row r="154" spans="1:9" s="414" customFormat="1" ht="16.5" thickBot="1">
      <c r="A154" s="294"/>
      <c r="B154" s="429" t="str">
        <f>Language!A405</f>
        <v>ACCREDITATION and CERTIFICATION</v>
      </c>
      <c r="C154" s="429" t="s">
        <v>6654</v>
      </c>
      <c r="D154" s="430"/>
      <c r="E154" s="430"/>
      <c r="F154" s="430"/>
      <c r="G154" s="430"/>
      <c r="H154" s="430"/>
    </row>
    <row r="155" spans="1:9" s="414" customFormat="1" ht="63">
      <c r="A155" s="288"/>
      <c r="B155" s="417" t="str">
        <f>Language!A406</f>
        <v>Does the lab possess a valid (current) ISO 15189 accreditation certificate for any of the following tests? (Confirm by reviewing certificate)</v>
      </c>
      <c r="C155" s="417" t="s">
        <v>6474</v>
      </c>
      <c r="D155" s="417"/>
      <c r="E155" s="431" t="str">
        <f>Language!A426</f>
        <v>Year awarded</v>
      </c>
      <c r="F155" s="416" t="str">
        <f>F143</f>
        <v>Comments/ Nhận xét</v>
      </c>
      <c r="G155" s="416"/>
      <c r="H155" s="416"/>
    </row>
    <row r="156" spans="1:9" s="414" customFormat="1">
      <c r="A156" s="298" t="s">
        <v>2275</v>
      </c>
      <c r="B156" s="244" t="str">
        <f>Language!A407</f>
        <v>Blood cultures</v>
      </c>
      <c r="C156" s="244" t="s">
        <v>5723</v>
      </c>
      <c r="D156" s="258"/>
      <c r="E156" s="419"/>
      <c r="F156" s="432"/>
      <c r="G156" s="433"/>
      <c r="H156" s="434"/>
      <c r="I156" s="420"/>
    </row>
    <row r="157" spans="1:9" s="414" customFormat="1">
      <c r="A157" s="298" t="s">
        <v>2276</v>
      </c>
      <c r="B157" s="244" t="str">
        <f>Language!A408</f>
        <v>Stool cultures</v>
      </c>
      <c r="C157" s="244" t="s">
        <v>5757</v>
      </c>
      <c r="D157" s="258"/>
      <c r="E157" s="419"/>
      <c r="F157" s="432"/>
      <c r="G157" s="433"/>
      <c r="H157" s="434"/>
      <c r="I157" s="420"/>
    </row>
    <row r="158" spans="1:9" s="414" customFormat="1">
      <c r="A158" s="298" t="s">
        <v>2277</v>
      </c>
      <c r="B158" s="244" t="str">
        <f>Language!A409</f>
        <v>Urine cultures</v>
      </c>
      <c r="C158" s="244" t="s">
        <v>5758</v>
      </c>
      <c r="D158" s="258"/>
      <c r="E158" s="419"/>
      <c r="F158" s="432"/>
      <c r="G158" s="433"/>
      <c r="H158" s="434"/>
      <c r="I158" s="420"/>
    </row>
    <row r="159" spans="1:9" s="414" customFormat="1">
      <c r="A159" s="298" t="s">
        <v>2278</v>
      </c>
      <c r="B159" s="244" t="str">
        <f>Language!A410</f>
        <v>Organism Identification</v>
      </c>
      <c r="C159" s="244" t="s">
        <v>6483</v>
      </c>
      <c r="D159" s="258"/>
      <c r="E159" s="419"/>
      <c r="F159" s="432"/>
      <c r="G159" s="433"/>
      <c r="H159" s="434"/>
      <c r="I159" s="420"/>
    </row>
    <row r="160" spans="1:9" s="414" customFormat="1">
      <c r="A160" s="298" t="s">
        <v>2279</v>
      </c>
      <c r="B160" s="244" t="str">
        <f>Language!A411</f>
        <v>Antibiotic Susceptibility Testing</v>
      </c>
      <c r="C160" s="244" t="s">
        <v>6484</v>
      </c>
      <c r="D160" s="258"/>
      <c r="E160" s="419"/>
      <c r="F160" s="432"/>
      <c r="G160" s="433"/>
      <c r="H160" s="434"/>
      <c r="I160" s="420"/>
    </row>
    <row r="161" spans="1:9" s="414" customFormat="1" ht="31.5">
      <c r="A161" s="298" t="s">
        <v>2280</v>
      </c>
      <c r="B161" s="244" t="str">
        <f>Language!A412</f>
        <v>Any other microbiology applied technique such as Gram staining?</v>
      </c>
      <c r="C161" s="244" t="s">
        <v>6485</v>
      </c>
      <c r="D161" s="258"/>
      <c r="E161" s="419"/>
      <c r="F161" s="432"/>
      <c r="G161" s="433"/>
      <c r="H161" s="434"/>
      <c r="I161" s="420"/>
    </row>
    <row r="162" spans="1:9" s="414" customFormat="1" ht="47.25">
      <c r="A162" s="298" t="s">
        <v>2281</v>
      </c>
      <c r="B162" s="417" t="str">
        <f>Language!A413</f>
        <v xml:space="preserve">Who awarded the most recent accreditation? (Review accreditation certificate and write name of accrediting body in comments) </v>
      </c>
      <c r="C162" s="417" t="s">
        <v>5760</v>
      </c>
      <c r="D162" s="418"/>
      <c r="F162" s="432"/>
      <c r="G162" s="433"/>
      <c r="H162" s="434"/>
      <c r="I162" s="420"/>
    </row>
    <row r="163" spans="1:9" s="414" customFormat="1" ht="63">
      <c r="A163" s="288"/>
      <c r="B163" s="422" t="str">
        <f>Language!A414</f>
        <v>1: ILAC Full Member; 2: ILAC Associate Member; 3: ILAC Affiliate Member;  4: ILAC Stakeholder; 5: ILAC Regional Cooperation Body; 6: Other/Don't know; 7: National Accrediting Board; NA</v>
      </c>
      <c r="C163" s="422" t="s">
        <v>5761</v>
      </c>
      <c r="D163" s="243"/>
      <c r="F163" s="243"/>
      <c r="G163" s="243"/>
      <c r="H163" s="243"/>
    </row>
    <row r="164" spans="1:9" s="414" customFormat="1" ht="31.5">
      <c r="A164" s="288"/>
      <c r="B164" s="299" t="str">
        <f>Language!A415</f>
        <v>(ILAC = International Laboratory Accreditation Cooperation)</v>
      </c>
      <c r="C164" s="299" t="s">
        <v>6475</v>
      </c>
      <c r="D164" s="403"/>
      <c r="F164" s="403"/>
      <c r="G164" s="403"/>
      <c r="H164" s="403"/>
    </row>
    <row r="165" spans="1:9" s="414" customFormat="1">
      <c r="A165" s="288"/>
      <c r="B165" s="435" t="s">
        <v>1955</v>
      </c>
      <c r="C165" s="435" t="s">
        <v>1955</v>
      </c>
      <c r="D165" s="403"/>
      <c r="F165" s="403"/>
      <c r="G165" s="403"/>
      <c r="H165" s="403"/>
    </row>
    <row r="166" spans="1:9">
      <c r="G166" s="311"/>
    </row>
    <row r="167" spans="1:9">
      <c r="G167" s="311"/>
    </row>
    <row r="168" spans="1:9">
      <c r="G168" s="311"/>
    </row>
    <row r="169" spans="1:9">
      <c r="G169" s="311"/>
    </row>
    <row r="170" spans="1:9">
      <c r="G170" s="311"/>
    </row>
    <row r="171" spans="1:9">
      <c r="G171" s="311"/>
    </row>
    <row r="172" spans="1:9">
      <c r="G172" s="311"/>
    </row>
    <row r="173" spans="1:9">
      <c r="G173" s="311"/>
    </row>
    <row r="174" spans="1:9">
      <c r="G174" s="311"/>
    </row>
    <row r="175" spans="1:9">
      <c r="G175" s="311"/>
    </row>
    <row r="176" spans="1:9">
      <c r="G176" s="311"/>
    </row>
    <row r="177" spans="7:7">
      <c r="G177" s="311"/>
    </row>
    <row r="178" spans="7:7">
      <c r="G178" s="311"/>
    </row>
    <row r="179" spans="7:7">
      <c r="G179" s="311"/>
    </row>
    <row r="180" spans="7:7">
      <c r="G180" s="311"/>
    </row>
    <row r="181" spans="7:7">
      <c r="G181" s="311"/>
    </row>
    <row r="182" spans="7:7">
      <c r="G182" s="311"/>
    </row>
    <row r="183" spans="7:7">
      <c r="G183" s="311"/>
    </row>
    <row r="184" spans="7:7">
      <c r="G184" s="311"/>
    </row>
    <row r="185" spans="7:7">
      <c r="G185" s="311"/>
    </row>
    <row r="186" spans="7:7">
      <c r="G186" s="311"/>
    </row>
    <row r="187" spans="7:7">
      <c r="G187" s="311"/>
    </row>
    <row r="188" spans="7:7">
      <c r="G188" s="311"/>
    </row>
    <row r="189" spans="7:7">
      <c r="G189" s="311"/>
    </row>
    <row r="190" spans="7:7">
      <c r="G190" s="311"/>
    </row>
    <row r="191" spans="7:7">
      <c r="G191" s="311"/>
    </row>
    <row r="192" spans="7:7">
      <c r="G192" s="311"/>
    </row>
    <row r="193" spans="7:7">
      <c r="G193" s="311"/>
    </row>
    <row r="194" spans="7:7">
      <c r="G194" s="311"/>
    </row>
    <row r="195" spans="7:7">
      <c r="G195" s="311"/>
    </row>
    <row r="196" spans="7:7">
      <c r="G196" s="311"/>
    </row>
    <row r="197" spans="7:7">
      <c r="G197" s="311"/>
    </row>
    <row r="198" spans="7:7">
      <c r="G198" s="311"/>
    </row>
    <row r="199" spans="7:7">
      <c r="G199" s="311"/>
    </row>
    <row r="200" spans="7:7">
      <c r="G200" s="311"/>
    </row>
    <row r="201" spans="7:7">
      <c r="G201" s="311"/>
    </row>
    <row r="202" spans="7:7">
      <c r="G202" s="311"/>
    </row>
    <row r="203" spans="7:7">
      <c r="G203" s="311"/>
    </row>
    <row r="204" spans="7:7">
      <c r="G204" s="311"/>
    </row>
    <row r="205" spans="7:7">
      <c r="G205" s="311"/>
    </row>
    <row r="206" spans="7:7">
      <c r="G206" s="311"/>
    </row>
    <row r="207" spans="7:7">
      <c r="G207" s="311"/>
    </row>
    <row r="208" spans="7:7">
      <c r="G208" s="311"/>
    </row>
    <row r="209" spans="7:7">
      <c r="G209" s="311"/>
    </row>
    <row r="210" spans="7:7">
      <c r="G210" s="311"/>
    </row>
    <row r="211" spans="7:7">
      <c r="G211" s="311"/>
    </row>
    <row r="212" spans="7:7">
      <c r="G212" s="311"/>
    </row>
    <row r="213" spans="7:7">
      <c r="G213" s="311"/>
    </row>
    <row r="214" spans="7:7">
      <c r="G214" s="311"/>
    </row>
    <row r="215" spans="7:7">
      <c r="G215" s="311"/>
    </row>
    <row r="216" spans="7:7">
      <c r="G216" s="311"/>
    </row>
    <row r="217" spans="7:7">
      <c r="G217" s="311"/>
    </row>
    <row r="218" spans="7:7">
      <c r="G218" s="311"/>
    </row>
    <row r="219" spans="7:7">
      <c r="G219" s="311"/>
    </row>
    <row r="220" spans="7:7">
      <c r="G220" s="311"/>
    </row>
    <row r="221" spans="7:7">
      <c r="G221" s="311"/>
    </row>
    <row r="222" spans="7:7">
      <c r="G222" s="311"/>
    </row>
    <row r="223" spans="7:7">
      <c r="G223" s="311"/>
    </row>
    <row r="224" spans="7:7">
      <c r="G224" s="311"/>
    </row>
    <row r="225" spans="7:7">
      <c r="G225" s="311"/>
    </row>
    <row r="226" spans="7:7">
      <c r="G226" s="311"/>
    </row>
    <row r="227" spans="7:7">
      <c r="G227" s="311"/>
    </row>
    <row r="228" spans="7:7">
      <c r="G228" s="311"/>
    </row>
    <row r="229" spans="7:7">
      <c r="G229" s="311"/>
    </row>
    <row r="230" spans="7:7">
      <c r="G230" s="311"/>
    </row>
    <row r="231" spans="7:7">
      <c r="G231" s="311"/>
    </row>
    <row r="232" spans="7:7">
      <c r="G232" s="311"/>
    </row>
    <row r="233" spans="7:7">
      <c r="G233" s="311"/>
    </row>
    <row r="234" spans="7:7">
      <c r="G234" s="311"/>
    </row>
  </sheetData>
  <dataConsolidate/>
  <phoneticPr fontId="26" type="noConversion"/>
  <conditionalFormatting sqref="J85">
    <cfRule type="containsText" dxfId="2006" priority="56" stopIfTrue="1" operator="containsText" text="RED FLAG">
      <formula>NOT(ISERROR(SEARCH("RED FLAG",J85)))</formula>
    </cfRule>
  </conditionalFormatting>
  <conditionalFormatting sqref="D85 F85:H85 F119:H119">
    <cfRule type="cellIs" dxfId="2005" priority="37" stopIfTrue="1" operator="greaterThanOrEqual">
      <formula>0.8</formula>
    </cfRule>
    <cfRule type="cellIs" dxfId="2004" priority="38" stopIfTrue="1" operator="between">
      <formula>0.5</formula>
      <formula>0.799</formula>
    </cfRule>
    <cfRule type="cellIs" dxfId="2003" priority="39" stopIfTrue="1" operator="lessThan">
      <formula>0.5</formula>
    </cfRule>
  </conditionalFormatting>
  <conditionalFormatting sqref="D59">
    <cfRule type="cellIs" dxfId="2002" priority="34" stopIfTrue="1" operator="greaterThanOrEqual">
      <formula>0.8</formula>
    </cfRule>
    <cfRule type="cellIs" dxfId="2001" priority="35" stopIfTrue="1" operator="between">
      <formula>0.5</formula>
      <formula>0.799</formula>
    </cfRule>
    <cfRule type="cellIs" dxfId="2000" priority="36" stopIfTrue="1" operator="lessThan">
      <formula>0.5</formula>
    </cfRule>
  </conditionalFormatting>
  <conditionalFormatting sqref="J119">
    <cfRule type="cellIs" dxfId="1999" priority="31" stopIfTrue="1" operator="lessThan">
      <formula>0.5</formula>
    </cfRule>
    <cfRule type="cellIs" dxfId="1998" priority="32" stopIfTrue="1" operator="between">
      <formula>0.5</formula>
      <formula>0.75</formula>
    </cfRule>
    <cfRule type="cellIs" dxfId="1997" priority="33" stopIfTrue="1" operator="greaterThan">
      <formula>0.75</formula>
    </cfRule>
  </conditionalFormatting>
  <conditionalFormatting sqref="J119">
    <cfRule type="containsText" dxfId="1996" priority="30" stopIfTrue="1" operator="containsText" text="RED FLAG">
      <formula>NOT(ISERROR(SEARCH("RED FLAG",J119)))</formula>
    </cfRule>
  </conditionalFormatting>
  <conditionalFormatting sqref="J128:J131">
    <cfRule type="cellIs" dxfId="1995" priority="27" stopIfTrue="1" operator="lessThan">
      <formula>0.5</formula>
    </cfRule>
    <cfRule type="cellIs" dxfId="1994" priority="28" stopIfTrue="1" operator="between">
      <formula>0.5</formula>
      <formula>0.75</formula>
    </cfRule>
    <cfRule type="cellIs" dxfId="1993" priority="29" stopIfTrue="1" operator="greaterThan">
      <formula>0.75</formula>
    </cfRule>
  </conditionalFormatting>
  <conditionalFormatting sqref="J128:J131">
    <cfRule type="containsText" dxfId="1992" priority="26" stopIfTrue="1" operator="containsText" text="RED FLAG">
      <formula>NOT(ISERROR(SEARCH("RED FLAG",J128)))</formula>
    </cfRule>
  </conditionalFormatting>
  <conditionalFormatting sqref="D119">
    <cfRule type="cellIs" dxfId="1991" priority="22" stopIfTrue="1" operator="greaterThanOrEqual">
      <formula>0.8</formula>
    </cfRule>
    <cfRule type="cellIs" dxfId="1990" priority="23" stopIfTrue="1" operator="between">
      <formula>0.5</formula>
      <formula>0.799</formula>
    </cfRule>
    <cfRule type="cellIs" dxfId="1989" priority="24" stopIfTrue="1" operator="lessThan">
      <formula>0.5</formula>
    </cfRule>
  </conditionalFormatting>
  <conditionalFormatting sqref="D154">
    <cfRule type="cellIs" dxfId="1988" priority="19" stopIfTrue="1" operator="greaterThanOrEqual">
      <formula>0.8</formula>
    </cfRule>
    <cfRule type="cellIs" dxfId="1987" priority="20" stopIfTrue="1" operator="between">
      <formula>0.5</formula>
      <formula>0.799</formula>
    </cfRule>
    <cfRule type="cellIs" dxfId="1986" priority="21" stopIfTrue="1" operator="lessThan">
      <formula>0.5</formula>
    </cfRule>
  </conditionalFormatting>
  <conditionalFormatting sqref="D142">
    <cfRule type="cellIs" dxfId="1985" priority="16" stopIfTrue="1" operator="greaterThanOrEqual">
      <formula>0.8</formula>
    </cfRule>
    <cfRule type="cellIs" dxfId="1984" priority="17" stopIfTrue="1" operator="between">
      <formula>0.5</formula>
      <formula>0.799</formula>
    </cfRule>
    <cfRule type="cellIs" dxfId="1983" priority="18" stopIfTrue="1" operator="lessThan">
      <formula>0.5</formula>
    </cfRule>
  </conditionalFormatting>
  <conditionalFormatting sqref="E85">
    <cfRule type="cellIs" dxfId="1982" priority="13" stopIfTrue="1" operator="greaterThanOrEqual">
      <formula>0.8</formula>
    </cfRule>
    <cfRule type="cellIs" dxfId="1981" priority="14" stopIfTrue="1" operator="between">
      <formula>0.5</formula>
      <formula>0.799</formula>
    </cfRule>
    <cfRule type="cellIs" dxfId="1980" priority="15" stopIfTrue="1" operator="lessThan">
      <formula>0.5</formula>
    </cfRule>
  </conditionalFormatting>
  <conditionalFormatting sqref="E59">
    <cfRule type="cellIs" dxfId="1979" priority="10" stopIfTrue="1" operator="greaterThanOrEqual">
      <formula>0.8</formula>
    </cfRule>
    <cfRule type="cellIs" dxfId="1978" priority="11" stopIfTrue="1" operator="between">
      <formula>0.5</formula>
      <formula>0.799</formula>
    </cfRule>
    <cfRule type="cellIs" dxfId="1977" priority="12" stopIfTrue="1" operator="lessThan">
      <formula>0.5</formula>
    </cfRule>
  </conditionalFormatting>
  <conditionalFormatting sqref="E119">
    <cfRule type="cellIs" dxfId="1976" priority="7" stopIfTrue="1" operator="greaterThanOrEqual">
      <formula>0.8</formula>
    </cfRule>
    <cfRule type="cellIs" dxfId="1975" priority="8" stopIfTrue="1" operator="between">
      <formula>0.5</formula>
      <formula>0.799</formula>
    </cfRule>
    <cfRule type="cellIs" dxfId="1974" priority="9" stopIfTrue="1" operator="lessThan">
      <formula>0.5</formula>
    </cfRule>
  </conditionalFormatting>
  <conditionalFormatting sqref="E154:H154">
    <cfRule type="cellIs" dxfId="1973" priority="4" stopIfTrue="1" operator="greaterThanOrEqual">
      <formula>0.8</formula>
    </cfRule>
    <cfRule type="cellIs" dxfId="1972" priority="5" stopIfTrue="1" operator="between">
      <formula>0.5</formula>
      <formula>0.799</formula>
    </cfRule>
    <cfRule type="cellIs" dxfId="1971" priority="6" stopIfTrue="1" operator="lessThan">
      <formula>0.5</formula>
    </cfRule>
  </conditionalFormatting>
  <conditionalFormatting sqref="E142:H142">
    <cfRule type="cellIs" dxfId="1970" priority="1" stopIfTrue="1" operator="greaterThanOrEqual">
      <formula>0.8</formula>
    </cfRule>
    <cfRule type="cellIs" dxfId="1969" priority="2" stopIfTrue="1" operator="between">
      <formula>0.5</formula>
      <formula>0.799</formula>
    </cfRule>
    <cfRule type="cellIs" dxfId="1968" priority="3" stopIfTrue="1" operator="lessThan">
      <formula>0.5</formula>
    </cfRule>
  </conditionalFormatting>
  <dataValidations count="10">
    <dataValidation type="list" allowBlank="1" showInputMessage="1" showErrorMessage="1" sqref="D56">
      <formula1>"&lt;100,100-499,500-1000,&gt;1000,NA"</formula1>
    </dataValidation>
    <dataValidation type="list" allowBlank="1" showInputMessage="1" showErrorMessage="1" sqref="D31">
      <formula1>"1,2,3,4"</formula1>
    </dataValidation>
    <dataValidation type="list" allowBlank="1" showInputMessage="1" showErrorMessage="1" sqref="D36">
      <formula1>"1,2,3,4,5,6,7"</formula1>
    </dataValidation>
    <dataValidation type="list" allowBlank="1" showInputMessage="1" showErrorMessage="1" sqref="D44 D50">
      <formula1>"1,2,3,4,5"</formula1>
    </dataValidation>
    <dataValidation type="list" allowBlank="1" showInputMessage="1" showErrorMessage="1" sqref="D112:D117 D121:D131 D144 D156:D161 D103:D108 D88:D92 D149 D152 D96:D99">
      <formula1>"Yes,No"</formula1>
    </dataValidation>
    <dataValidation type="list" allowBlank="1" showInputMessage="1" showErrorMessage="1" sqref="D62:D64 D66:D83">
      <formula1>"Y,N"</formula1>
    </dataValidation>
    <dataValidation type="list" allowBlank="1" showInputMessage="1" showErrorMessage="1" sqref="D145">
      <formula1>"1,2,NA"</formula1>
    </dataValidation>
    <dataValidation type="list" allowBlank="1" showInputMessage="1" showErrorMessage="1" sqref="D147">
      <formula1>"0,1,2,3,4,5,NA"</formula1>
    </dataValidation>
    <dataValidation type="list" allowBlank="1" showInputMessage="1" showErrorMessage="1" sqref="D162">
      <formula1>"1,2,3,4,5,6,7,NA"</formula1>
    </dataValidation>
    <dataValidation type="list" allowBlank="1" showInputMessage="1" showErrorMessage="1" sqref="D150">
      <formula1>"0,1,2,3,4,NA"</formula1>
    </dataValidation>
  </dataValidations>
  <hyperlinks>
    <hyperlink ref="B165" r:id="rId1" location="elementid" display="https://ilac.org/signatory-search/ - elementid"/>
  </hyperlinks>
  <pageMargins left="0.25" right="0.25" top="0.75" bottom="0.75" header="0.3" footer="0.3"/>
  <pageSetup paperSize="9" scale="88" fitToHeight="9" orientation="landscape" r:id="rId2"/>
  <headerFooter>
    <oddFooter>&amp;C&amp;A &amp;P</oddFooter>
  </headerFooter>
  <rowBreaks count="5" manualBreakCount="5">
    <brk id="29" max="16383" man="1"/>
    <brk id="57" max="7" man="1"/>
    <brk id="84" max="16383" man="1"/>
    <brk id="118" max="7" man="1"/>
    <brk id="141" max="6" man="1"/>
  </rowBreaks>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70C0"/>
    <pageSetUpPr fitToPage="1"/>
  </sheetPr>
  <dimension ref="A1:K193"/>
  <sheetViews>
    <sheetView view="pageBreakPreview" topLeftCell="A2" zoomScale="60" zoomScaleNormal="100" workbookViewId="0">
      <selection activeCell="F21" sqref="F21"/>
    </sheetView>
  </sheetViews>
  <sheetFormatPr defaultColWidth="11" defaultRowHeight="15.75"/>
  <cols>
    <col min="1" max="1" width="4.625" style="218" customWidth="1"/>
    <col min="2" max="3" width="51.25" style="229" customWidth="1"/>
    <col min="4" max="4" width="5.125" style="218" customWidth="1"/>
    <col min="5" max="5" width="3.625" style="54" customWidth="1"/>
    <col min="6" max="6" width="32.25" style="219" customWidth="1"/>
    <col min="7" max="7" width="3.625" style="26" customWidth="1"/>
    <col min="8" max="8" width="5.125" style="220" customWidth="1"/>
    <col min="9" max="9" width="5.125" style="26" customWidth="1"/>
    <col min="10" max="10" width="9.625" style="26" customWidth="1"/>
    <col min="11" max="11" width="11" style="54"/>
    <col min="12" max="16384" width="11" style="26"/>
  </cols>
  <sheetData>
    <row r="1" spans="1:10" ht="31.5" hidden="1">
      <c r="B1" s="214" t="s">
        <v>5697</v>
      </c>
      <c r="C1" s="214" t="s">
        <v>5767</v>
      </c>
    </row>
    <row r="2" spans="1:10">
      <c r="A2" s="221"/>
      <c r="B2" s="4" t="str">
        <f>Language!A427</f>
        <v>1- FACILITY</v>
      </c>
      <c r="C2" s="4" t="s">
        <v>6649</v>
      </c>
      <c r="D2" s="17"/>
      <c r="F2" s="222" t="s">
        <v>6433</v>
      </c>
      <c r="G2" s="54"/>
      <c r="H2" s="80"/>
      <c r="I2" s="54"/>
      <c r="J2" s="54"/>
    </row>
    <row r="3" spans="1:10" ht="48" thickBot="1">
      <c r="A3" s="221"/>
      <c r="B3" s="223" t="str">
        <f>Language!A428</f>
        <v>Please note: all questions refer to equipment that is used for clinical patient specimens, NOT equipment that is used only for research specimens</v>
      </c>
      <c r="C3" s="223" t="s">
        <v>5768</v>
      </c>
      <c r="G3" s="54"/>
      <c r="H3" s="80"/>
      <c r="I3" s="54"/>
      <c r="J3" s="54"/>
    </row>
    <row r="4" spans="1:10" ht="16.5" thickBot="1">
      <c r="A4" s="224"/>
      <c r="B4" s="225" t="str">
        <f>Language!A429</f>
        <v>LABORATORY FACILITY</v>
      </c>
      <c r="C4" s="225" t="s">
        <v>6486</v>
      </c>
      <c r="D4" s="226"/>
      <c r="F4" s="227"/>
      <c r="G4" s="54"/>
      <c r="H4" s="228"/>
      <c r="I4" s="54"/>
      <c r="J4" s="54"/>
    </row>
    <row r="5" spans="1:10" ht="31.5">
      <c r="A5" s="221"/>
      <c r="B5" s="229" t="str">
        <f>Language!A430</f>
        <v>Observe the laboratory work benches, are they:</v>
      </c>
      <c r="C5" s="229" t="s">
        <v>5769</v>
      </c>
      <c r="F5" s="230"/>
      <c r="G5" s="54"/>
      <c r="H5" s="80"/>
      <c r="I5" s="54"/>
      <c r="J5" s="54"/>
    </row>
    <row r="6" spans="1:10">
      <c r="A6" s="231" t="s">
        <v>358</v>
      </c>
      <c r="B6" s="232" t="str">
        <f>Language!A431</f>
        <v>Separate from patient care areas</v>
      </c>
      <c r="C6" s="232" t="s">
        <v>5770</v>
      </c>
      <c r="D6" s="233"/>
      <c r="F6" s="234"/>
      <c r="H6" s="235">
        <f t="shared" ref="H6:H12" si="0">D6</f>
        <v>0</v>
      </c>
      <c r="I6" s="236" t="str">
        <f t="shared" ref="I6:I12" si="1">IF(H6="Yes",1,IF(H6="No",0,"'"))</f>
        <v>'</v>
      </c>
    </row>
    <row r="7" spans="1:10">
      <c r="A7" s="231" t="s">
        <v>359</v>
      </c>
      <c r="B7" s="232" t="str">
        <f>Language!A432</f>
        <v>Organized with minimal clutter?</v>
      </c>
      <c r="C7" s="232" t="s">
        <v>6487</v>
      </c>
      <c r="D7" s="233"/>
      <c r="F7" s="237"/>
      <c r="H7" s="235">
        <f t="shared" si="0"/>
        <v>0</v>
      </c>
      <c r="I7" s="236" t="str">
        <f t="shared" si="1"/>
        <v>'</v>
      </c>
    </row>
    <row r="8" spans="1:10">
      <c r="A8" s="231" t="s">
        <v>360</v>
      </c>
      <c r="B8" s="232" t="str">
        <f>Language!A433</f>
        <v>Adequately ventilated?</v>
      </c>
      <c r="C8" s="232" t="s">
        <v>5771</v>
      </c>
      <c r="D8" s="233"/>
      <c r="F8" s="237"/>
      <c r="H8" s="235">
        <f t="shared" si="0"/>
        <v>0</v>
      </c>
      <c r="I8" s="236" t="str">
        <f t="shared" si="1"/>
        <v>'</v>
      </c>
    </row>
    <row r="9" spans="1:10">
      <c r="A9" s="231" t="s">
        <v>361</v>
      </c>
      <c r="B9" s="232" t="str">
        <f>Language!A434</f>
        <v>Free of excess moisture?</v>
      </c>
      <c r="C9" s="232" t="s">
        <v>5772</v>
      </c>
      <c r="D9" s="233"/>
      <c r="F9" s="237"/>
      <c r="H9" s="235">
        <f t="shared" si="0"/>
        <v>0</v>
      </c>
      <c r="I9" s="236" t="str">
        <f t="shared" si="1"/>
        <v>'</v>
      </c>
    </row>
    <row r="10" spans="1:10">
      <c r="A10" s="231" t="s">
        <v>362</v>
      </c>
      <c r="B10" s="232" t="str">
        <f>Language!A435</f>
        <v>Adequately lit?</v>
      </c>
      <c r="C10" s="232" t="s">
        <v>5773</v>
      </c>
      <c r="D10" s="233"/>
      <c r="F10" s="237"/>
      <c r="H10" s="235">
        <f t="shared" si="0"/>
        <v>0</v>
      </c>
      <c r="I10" s="236" t="str">
        <f t="shared" si="1"/>
        <v>'</v>
      </c>
    </row>
    <row r="11" spans="1:10" ht="31.5">
      <c r="A11" s="231" t="s">
        <v>363</v>
      </c>
      <c r="B11" s="238" t="str">
        <f>Language!A436</f>
        <v>Does the laboratory have a functional heating/air conditioning system?</v>
      </c>
      <c r="C11" s="238" t="s">
        <v>5774</v>
      </c>
      <c r="D11" s="233"/>
      <c r="F11" s="237"/>
      <c r="H11" s="235">
        <f t="shared" si="0"/>
        <v>0</v>
      </c>
      <c r="I11" s="236" t="str">
        <f t="shared" si="1"/>
        <v>'</v>
      </c>
    </row>
    <row r="12" spans="1:10" ht="31.5">
      <c r="A12" s="231" t="s">
        <v>364</v>
      </c>
      <c r="B12" s="238" t="str">
        <f>Language!A437</f>
        <v>Is the temperature in the laboratory maintained between 20°-25°C?</v>
      </c>
      <c r="C12" s="238" t="s">
        <v>5775</v>
      </c>
      <c r="D12" s="233"/>
      <c r="F12" s="237"/>
      <c r="H12" s="235">
        <f t="shared" si="0"/>
        <v>0</v>
      </c>
      <c r="I12" s="236" t="str">
        <f t="shared" si="1"/>
        <v>'</v>
      </c>
    </row>
    <row r="13" spans="1:10" ht="47.25">
      <c r="A13" s="231" t="s">
        <v>365</v>
      </c>
      <c r="B13" s="232" t="str">
        <f>Language!A438</f>
        <v>Is all critical equipment (instruments, refrigerators, freezers, incubators, computers, automated instruments) supported by a functioning generator?</v>
      </c>
      <c r="C13" s="232" t="s">
        <v>5776</v>
      </c>
      <c r="D13" s="233"/>
      <c r="F13" s="239"/>
      <c r="H13" s="235">
        <f>D13</f>
        <v>0</v>
      </c>
      <c r="I13" s="236" t="str">
        <f>IF(H13="Yes",1,IF(H13="Partial",0.5,IF(H13="No",0,"'")))</f>
        <v>'</v>
      </c>
      <c r="J13" s="20"/>
    </row>
    <row r="14" spans="1:10" ht="63">
      <c r="A14" s="231" t="s">
        <v>1039</v>
      </c>
      <c r="B14" s="232" t="str">
        <f>Language!A439</f>
        <v>Are all critical pieces of equipment attached to uninterrupted power source (UPS) devices? (These provide temporary power until the generator can be activated)</v>
      </c>
      <c r="C14" s="232" t="s">
        <v>5777</v>
      </c>
      <c r="D14" s="233"/>
      <c r="F14" s="239"/>
      <c r="H14" s="235">
        <f>D14</f>
        <v>0</v>
      </c>
      <c r="I14" s="236" t="str">
        <f>IF(H14="Yes",1,IF(H14="Partial",0.5,IF(H14="No",0,"'")))</f>
        <v>'</v>
      </c>
      <c r="J14" s="20"/>
    </row>
    <row r="15" spans="1:10" ht="47.25">
      <c r="A15" s="231" t="s">
        <v>366</v>
      </c>
      <c r="B15" s="238" t="str">
        <f>Language!A440</f>
        <v>In the last 6 months, has prolonged power failure disrupted the ability to provide routine bacteriology services?</v>
      </c>
      <c r="C15" s="238" t="s">
        <v>5778</v>
      </c>
      <c r="D15" s="233"/>
      <c r="F15" s="234"/>
      <c r="H15" s="235">
        <f>D15</f>
        <v>0</v>
      </c>
      <c r="I15" s="236" t="str">
        <f>IF(H15="No",1,IF(H15="No",0,"'"))</f>
        <v>'</v>
      </c>
      <c r="J15" s="236" t="str">
        <f>IF(D15="Yes","System Flag","'")</f>
        <v>'</v>
      </c>
    </row>
    <row r="16" spans="1:10" ht="47.25">
      <c r="A16" s="231" t="s">
        <v>367</v>
      </c>
      <c r="B16" s="238" t="str">
        <f>Language!A441</f>
        <v>Is there a contingency plan in place for continued testing in the event of prolonged electricity disruption (e.g. power outage lasting several days)?</v>
      </c>
      <c r="C16" s="238" t="s">
        <v>5779</v>
      </c>
      <c r="D16" s="233"/>
      <c r="F16" s="237"/>
      <c r="H16" s="235">
        <f>D16</f>
        <v>0</v>
      </c>
      <c r="I16" s="236" t="str">
        <f t="shared" ref="I16" si="2">IF(H16="Yes",1,IF(H16="No",0,"'"))</f>
        <v>'</v>
      </c>
    </row>
    <row r="17" spans="1:11" ht="204.75">
      <c r="A17" s="221"/>
      <c r="B17" s="240" t="str">
        <f>Language!A442</f>
        <v>Standard: ISO 15189: 5.2.5 &amp; 5.2.10 The laboratory space should be sufficient to ensure that the quality of work, the safety of personnel, and the ability of staff to carry out quality control procedures and documentation. The laboratory should be clean and well organized, free of clutter, well-ventilated, adequately lit, and within acceptable temperature ranges. Emergency power should be available for sensitive instruments, temperature controlled storage, and other essential equipment to prevent damage and disruption due to unexpected power fluctuations and outages. Sensitive instruments should be equipped with surge controls. Distilled and de-ionized water should be available, if required.</v>
      </c>
      <c r="C17" s="240" t="s">
        <v>5780</v>
      </c>
      <c r="H17" s="235"/>
    </row>
    <row r="18" spans="1:11">
      <c r="A18" s="231" t="s">
        <v>368</v>
      </c>
      <c r="B18" s="232" t="str">
        <f>Language!A443</f>
        <v>Describe the internet service in the laboratory</v>
      </c>
      <c r="C18" s="232" t="s">
        <v>5781</v>
      </c>
      <c r="D18" s="233"/>
      <c r="F18" s="241"/>
      <c r="H18" s="235">
        <f>D18</f>
        <v>0</v>
      </c>
      <c r="I18" s="236" t="str">
        <f>IF(H18=1,1,IF(H18=2,0.5,IF(H18=3,0,"'")))</f>
        <v>'</v>
      </c>
    </row>
    <row r="19" spans="1:11" ht="47.25">
      <c r="A19" s="221"/>
      <c r="B19" s="240" t="str">
        <f>Language!A444</f>
        <v>1: Continuous (service interruptions are rare) - 2: Sporadic (service interruptions are common) - 3: No internet available</v>
      </c>
      <c r="C19" s="240" t="s">
        <v>5782</v>
      </c>
    </row>
    <row r="20" spans="1:11" ht="16.5" thickBot="1">
      <c r="A20" s="221"/>
    </row>
    <row r="21" spans="1:11" ht="16.5" thickBot="1">
      <c r="A21" s="224"/>
      <c r="B21" s="225" t="str">
        <f>Language!A445</f>
        <v>GENERAL EQUIPMENT AVAILABILITY</v>
      </c>
      <c r="C21" s="225" t="s">
        <v>6488</v>
      </c>
      <c r="D21" s="226"/>
      <c r="F21" s="227"/>
    </row>
    <row r="22" spans="1:11" ht="110.25">
      <c r="A22" s="221"/>
      <c r="B22" s="242" t="str">
        <f>Language!A446</f>
        <v>Indicate whether the lab has the following FUNCTIONAL pieces of equipment. In column D (#), indicate how many pieces of FUNCTIONAL equipment are present. If the lab only has non-functional equipment, select "No" and write "non-functional" in the comments. Also indicate in the comments if the quantity of equipment is sufficient for the laboratory's volume of testing.</v>
      </c>
      <c r="C22" s="242" t="s">
        <v>6489</v>
      </c>
      <c r="D22" s="243" t="str">
        <f>Language!A597</f>
        <v>Functional equipment?</v>
      </c>
      <c r="E22" s="95" t="s">
        <v>333</v>
      </c>
      <c r="F22" s="244" t="str">
        <f>Language!A598</f>
        <v>Please comment "insufficient" if the amount of functional equipment present is insufficient for the laboratory's volume of testing.</v>
      </c>
      <c r="H22" s="245"/>
      <c r="I22" s="245"/>
      <c r="J22" s="245"/>
      <c r="K22" s="83"/>
    </row>
    <row r="23" spans="1:11" ht="31.5">
      <c r="A23" s="231" t="s">
        <v>369</v>
      </c>
      <c r="B23" s="232" t="str">
        <f>Language!A447</f>
        <v>McFarland QC standards of known densities, including 0.5, not expired</v>
      </c>
      <c r="C23" s="232" t="s">
        <v>6490</v>
      </c>
      <c r="D23" s="233"/>
      <c r="E23" s="246"/>
      <c r="F23" s="234"/>
      <c r="H23" s="235">
        <f t="shared" ref="H23:H42" si="3">D23</f>
        <v>0</v>
      </c>
      <c r="I23" s="236" t="str">
        <f t="shared" ref="I23:I43" si="4">IF(H23="Yes",1,IF(H23="No",0,"'"))</f>
        <v>'</v>
      </c>
    </row>
    <row r="24" spans="1:11">
      <c r="A24" s="231" t="s">
        <v>370</v>
      </c>
      <c r="B24" s="232" t="str">
        <f>Language!A448</f>
        <v>Ruler or caliper with millimeter markings</v>
      </c>
      <c r="C24" s="232" t="s">
        <v>5783</v>
      </c>
      <c r="D24" s="233"/>
      <c r="E24" s="246"/>
      <c r="F24" s="234"/>
      <c r="H24" s="235">
        <f t="shared" si="3"/>
        <v>0</v>
      </c>
      <c r="I24" s="236" t="str">
        <f t="shared" si="4"/>
        <v>'</v>
      </c>
    </row>
    <row r="25" spans="1:11">
      <c r="A25" s="231" t="s">
        <v>371</v>
      </c>
      <c r="B25" s="232" t="str">
        <f>Language!A449</f>
        <v>Bunsen burners or micro-incinerators</v>
      </c>
      <c r="C25" s="232" t="s">
        <v>6491</v>
      </c>
      <c r="D25" s="233"/>
      <c r="E25" s="246"/>
      <c r="F25" s="234"/>
      <c r="H25" s="235">
        <f t="shared" si="3"/>
        <v>0</v>
      </c>
      <c r="I25" s="236" t="str">
        <f t="shared" si="4"/>
        <v>'</v>
      </c>
    </row>
    <row r="26" spans="1:11">
      <c r="A26" s="231" t="s">
        <v>1040</v>
      </c>
      <c r="B26" s="232" t="str">
        <f>Language!A450</f>
        <v>Calibrated 1uL or 10uL loops (for plating urine cultures)</v>
      </c>
      <c r="C26" s="232" t="s">
        <v>5784</v>
      </c>
      <c r="D26" s="233"/>
      <c r="E26" s="247"/>
      <c r="F26" s="248"/>
      <c r="H26" s="235">
        <f t="shared" si="3"/>
        <v>0</v>
      </c>
      <c r="I26" s="236" t="str">
        <f t="shared" si="4"/>
        <v>'</v>
      </c>
    </row>
    <row r="27" spans="1:11" ht="31.5">
      <c r="A27" s="231" t="s">
        <v>1041</v>
      </c>
      <c r="B27" s="232" t="str">
        <f>Language!A451</f>
        <v>Optical densitometer/turbidimeter (for determining McFarland density)</v>
      </c>
      <c r="C27" s="232" t="s">
        <v>5785</v>
      </c>
      <c r="D27" s="233"/>
      <c r="E27" s="246"/>
      <c r="F27" s="248"/>
      <c r="H27" s="235">
        <f t="shared" si="3"/>
        <v>0</v>
      </c>
      <c r="I27" s="236" t="str">
        <f t="shared" si="4"/>
        <v>'</v>
      </c>
    </row>
    <row r="28" spans="1:11">
      <c r="A28" s="231" t="s">
        <v>1042</v>
      </c>
      <c r="B28" s="232" t="str">
        <f>Language!A452</f>
        <v>Microliter pipettes (e.g., Eppendorf)</v>
      </c>
      <c r="C28" s="232" t="s">
        <v>5786</v>
      </c>
      <c r="D28" s="233"/>
      <c r="E28" s="246"/>
      <c r="F28" s="234"/>
      <c r="H28" s="235">
        <f t="shared" si="3"/>
        <v>0</v>
      </c>
      <c r="I28" s="236" t="str">
        <f t="shared" si="4"/>
        <v>'</v>
      </c>
    </row>
    <row r="29" spans="1:11">
      <c r="A29" s="231" t="s">
        <v>1043</v>
      </c>
      <c r="B29" s="232" t="str">
        <f>Language!A453</f>
        <v>Centrifuge (not used for TB cultures)</v>
      </c>
      <c r="C29" s="232" t="s">
        <v>5787</v>
      </c>
      <c r="D29" s="233"/>
      <c r="E29" s="246"/>
      <c r="F29" s="249"/>
      <c r="H29" s="235">
        <f t="shared" si="3"/>
        <v>0</v>
      </c>
      <c r="I29" s="236" t="str">
        <f t="shared" si="4"/>
        <v>'</v>
      </c>
    </row>
    <row r="30" spans="1:11">
      <c r="A30" s="231" t="s">
        <v>1044</v>
      </c>
      <c r="B30" s="232" t="str">
        <f>Language!A454</f>
        <v>Microscope</v>
      </c>
      <c r="C30" s="232" t="s">
        <v>5788</v>
      </c>
      <c r="D30" s="233"/>
      <c r="E30" s="246"/>
      <c r="F30" s="249"/>
      <c r="H30" s="235">
        <f>D30</f>
        <v>0</v>
      </c>
      <c r="I30" s="236" t="str">
        <f t="shared" si="4"/>
        <v>'</v>
      </c>
    </row>
    <row r="31" spans="1:11">
      <c r="A31" s="231" t="s">
        <v>1045</v>
      </c>
      <c r="B31" s="232" t="str">
        <f>Language!A455</f>
        <v>Thermometers</v>
      </c>
      <c r="C31" s="232" t="s">
        <v>5789</v>
      </c>
      <c r="D31" s="233"/>
      <c r="E31" s="246"/>
      <c r="F31" s="249"/>
      <c r="H31" s="235">
        <f t="shared" si="3"/>
        <v>0</v>
      </c>
      <c r="I31" s="236" t="str">
        <f t="shared" si="4"/>
        <v>'</v>
      </c>
    </row>
    <row r="32" spans="1:11">
      <c r="A32" s="231" t="s">
        <v>1046</v>
      </c>
      <c r="B32" s="232" t="str">
        <f>Language!A456</f>
        <v>CO2 incubators</v>
      </c>
      <c r="C32" s="232" t="s">
        <v>5790</v>
      </c>
      <c r="D32" s="233"/>
      <c r="E32" s="246"/>
      <c r="F32" s="250"/>
      <c r="H32" s="235">
        <f t="shared" si="3"/>
        <v>0</v>
      </c>
      <c r="I32" s="236" t="str">
        <f t="shared" si="4"/>
        <v>'</v>
      </c>
    </row>
    <row r="33" spans="1:10">
      <c r="A33" s="231" t="s">
        <v>1047</v>
      </c>
      <c r="B33" s="251" t="str">
        <f>Language!A457</f>
        <v>Candle jars</v>
      </c>
      <c r="C33" s="251" t="s">
        <v>5791</v>
      </c>
      <c r="D33" s="233"/>
      <c r="E33" s="246"/>
      <c r="F33" s="252"/>
      <c r="H33" s="235">
        <f t="shared" si="3"/>
        <v>0</v>
      </c>
      <c r="I33" s="236" t="str">
        <f t="shared" si="4"/>
        <v>'</v>
      </c>
    </row>
    <row r="34" spans="1:10">
      <c r="A34" s="231" t="s">
        <v>372</v>
      </c>
      <c r="B34" s="232" t="str">
        <f>Language!A458</f>
        <v>Ambient (non-CO2) incubator</v>
      </c>
      <c r="C34" s="232" t="s">
        <v>5792</v>
      </c>
      <c r="D34" s="233"/>
      <c r="E34" s="246"/>
      <c r="F34" s="249"/>
      <c r="H34" s="235">
        <f t="shared" si="3"/>
        <v>0</v>
      </c>
      <c r="I34" s="236" t="str">
        <f t="shared" si="4"/>
        <v>'</v>
      </c>
    </row>
    <row r="35" spans="1:10">
      <c r="A35" s="231" t="s">
        <v>373</v>
      </c>
      <c r="B35" s="232" t="str">
        <f>Language!A459</f>
        <v>Refrigerator (2-8°C)</v>
      </c>
      <c r="C35" s="232" t="s">
        <v>5793</v>
      </c>
      <c r="D35" s="233"/>
      <c r="E35" s="246"/>
      <c r="F35" s="249"/>
      <c r="H35" s="235">
        <f t="shared" si="3"/>
        <v>0</v>
      </c>
      <c r="I35" s="236" t="str">
        <f t="shared" si="4"/>
        <v>'</v>
      </c>
    </row>
    <row r="36" spans="1:10">
      <c r="A36" s="231" t="s">
        <v>374</v>
      </c>
      <c r="B36" s="232" t="str">
        <f>Language!A460</f>
        <v xml:space="preserve">Non-defrosting freezer, -20°C </v>
      </c>
      <c r="C36" s="232" t="s">
        <v>5794</v>
      </c>
      <c r="D36" s="233"/>
      <c r="E36" s="246"/>
      <c r="F36" s="249"/>
      <c r="H36" s="235">
        <f t="shared" si="3"/>
        <v>0</v>
      </c>
      <c r="I36" s="236" t="str">
        <f t="shared" si="4"/>
        <v>'</v>
      </c>
    </row>
    <row r="37" spans="1:10">
      <c r="A37" s="231" t="s">
        <v>1048</v>
      </c>
      <c r="B37" s="253" t="str">
        <f>Language!A461</f>
        <v>Non-defrosting freezer, -60°C</v>
      </c>
      <c r="C37" s="253" t="s">
        <v>5795</v>
      </c>
      <c r="D37" s="233"/>
      <c r="E37" s="246"/>
      <c r="F37" s="254"/>
      <c r="H37" s="235">
        <f t="shared" si="3"/>
        <v>0</v>
      </c>
      <c r="I37" s="236" t="str">
        <f t="shared" si="4"/>
        <v>'</v>
      </c>
    </row>
    <row r="38" spans="1:10">
      <c r="A38" s="231" t="s">
        <v>375</v>
      </c>
      <c r="B38" s="232" t="str">
        <f>Language!A462</f>
        <v xml:space="preserve">Non-defrosting freezer, -80°C </v>
      </c>
      <c r="C38" s="232" t="s">
        <v>5796</v>
      </c>
      <c r="D38" s="233"/>
      <c r="E38" s="246"/>
      <c r="F38" s="249"/>
      <c r="H38" s="235">
        <f>D38</f>
        <v>0</v>
      </c>
      <c r="I38" s="236" t="str">
        <f t="shared" si="4"/>
        <v>'</v>
      </c>
    </row>
    <row r="39" spans="1:10" ht="31.5">
      <c r="A39" s="231" t="s">
        <v>376</v>
      </c>
      <c r="B39" s="232" t="str">
        <f>Language!A463</f>
        <v>Rechargeable desiccants (for storage of open antibiotic disks and strips)</v>
      </c>
      <c r="C39" s="232" t="s">
        <v>6492</v>
      </c>
      <c r="D39" s="233"/>
      <c r="E39" s="247"/>
      <c r="F39" s="249"/>
      <c r="H39" s="235">
        <f t="shared" si="3"/>
        <v>0</v>
      </c>
      <c r="I39" s="236" t="str">
        <f t="shared" si="4"/>
        <v>'</v>
      </c>
    </row>
    <row r="40" spans="1:10">
      <c r="A40" s="231" t="s">
        <v>377</v>
      </c>
      <c r="B40" s="232" t="str">
        <f>Language!A464</f>
        <v>Hot air oven (for drying saturated desiccants)</v>
      </c>
      <c r="C40" s="232" t="s">
        <v>5797</v>
      </c>
      <c r="D40" s="233"/>
      <c r="E40" s="246"/>
      <c r="F40" s="249"/>
      <c r="H40" s="235">
        <f t="shared" si="3"/>
        <v>0</v>
      </c>
      <c r="I40" s="236" t="str">
        <f t="shared" si="4"/>
        <v>'</v>
      </c>
    </row>
    <row r="41" spans="1:10">
      <c r="A41" s="231" t="s">
        <v>378</v>
      </c>
      <c r="B41" s="232" t="str">
        <f>Language!A465</f>
        <v>Biological Safety Cabinet Class IIA</v>
      </c>
      <c r="C41" s="232" t="s">
        <v>5798</v>
      </c>
      <c r="D41" s="233"/>
      <c r="E41" s="246"/>
      <c r="F41" s="249"/>
      <c r="H41" s="235">
        <f t="shared" si="3"/>
        <v>0</v>
      </c>
      <c r="I41" s="236" t="str">
        <f t="shared" si="4"/>
        <v>'</v>
      </c>
      <c r="J41" s="236" t="str">
        <f>IF(D41="No","Red Flag","'")</f>
        <v>'</v>
      </c>
    </row>
    <row r="42" spans="1:10">
      <c r="A42" s="231" t="s">
        <v>379</v>
      </c>
      <c r="B42" s="232" t="str">
        <f>Language!A466</f>
        <v>Autoclave for media preparation ("clean" autoclave)</v>
      </c>
      <c r="C42" s="232" t="s">
        <v>5799</v>
      </c>
      <c r="D42" s="233"/>
      <c r="E42" s="246"/>
      <c r="F42" s="249"/>
      <c r="H42" s="235">
        <f t="shared" si="3"/>
        <v>0</v>
      </c>
      <c r="I42" s="236" t="str">
        <f t="shared" si="4"/>
        <v>'</v>
      </c>
    </row>
    <row r="43" spans="1:10">
      <c r="A43" s="231" t="s">
        <v>380</v>
      </c>
      <c r="B43" s="232" t="str">
        <f>Language!A467</f>
        <v>Autoclave for sterlizing waste ("dirty" autoclave)</v>
      </c>
      <c r="C43" s="232" t="s">
        <v>5800</v>
      </c>
      <c r="D43" s="233"/>
      <c r="E43" s="246"/>
      <c r="F43" s="237"/>
      <c r="H43" s="235">
        <f>D43</f>
        <v>0</v>
      </c>
      <c r="I43" s="236" t="str">
        <f t="shared" si="4"/>
        <v>'</v>
      </c>
    </row>
    <row r="44" spans="1:10" ht="16.5" thickBot="1">
      <c r="A44" s="221"/>
    </row>
    <row r="45" spans="1:10" ht="16.5" thickBot="1">
      <c r="A45" s="224"/>
      <c r="B45" s="255" t="str">
        <f>Language!A468</f>
        <v>MEDIA PREPARATION EQUIPMENT AVAILABILITY</v>
      </c>
      <c r="C45" s="255" t="s">
        <v>6427</v>
      </c>
      <c r="D45" s="33"/>
      <c r="F45" s="227"/>
      <c r="H45" s="256"/>
    </row>
    <row r="46" spans="1:10" ht="47.25">
      <c r="A46" s="257" t="s">
        <v>381</v>
      </c>
      <c r="B46" s="238" t="str">
        <f>Language!A469</f>
        <v>Does the lab prepare any media or distilled water? (e.g., blood agar, Mueller Hinton agar, blood culture bottles)</v>
      </c>
      <c r="C46" s="238" t="s">
        <v>6493</v>
      </c>
      <c r="D46" s="258"/>
      <c r="F46" s="259"/>
    </row>
    <row r="47" spans="1:10">
      <c r="A47" s="221"/>
      <c r="B47" s="260" t="str">
        <f>Language!A470</f>
        <v>If No, answer NA until next section</v>
      </c>
      <c r="C47" s="260" t="s">
        <v>5801</v>
      </c>
      <c r="D47" s="26"/>
      <c r="F47" s="261"/>
      <c r="H47" s="262"/>
      <c r="I47" s="236"/>
    </row>
    <row r="48" spans="1:10" ht="110.25">
      <c r="A48" s="221"/>
      <c r="B48" s="242" t="str">
        <f>Language!A471</f>
        <v>Indicate whether the lab is currently using the following FUNCTIONAL pieces of equipment. If the lab has only non-functional equipment, select "No" but note "non-functional" in the comments.</v>
      </c>
      <c r="C48" s="242" t="s">
        <v>6489</v>
      </c>
      <c r="D48" s="263"/>
      <c r="E48" s="264" t="s">
        <v>333</v>
      </c>
      <c r="F48" s="261"/>
      <c r="H48" s="262"/>
      <c r="I48" s="236"/>
    </row>
    <row r="49" spans="1:9">
      <c r="A49" s="257" t="s">
        <v>382</v>
      </c>
      <c r="B49" s="232" t="str">
        <f>Language!A472</f>
        <v>pH meter</v>
      </c>
      <c r="C49" s="232" t="s">
        <v>6494</v>
      </c>
      <c r="D49" s="258"/>
      <c r="E49" s="265"/>
      <c r="F49" s="259"/>
      <c r="H49" s="262">
        <f t="shared" ref="H49:H54" si="5">D49</f>
        <v>0</v>
      </c>
      <c r="I49" s="236" t="str">
        <f t="shared" ref="I49:I54" si="6">IF(H49="Yes",1,IF(H49="No",0,"'"))</f>
        <v>'</v>
      </c>
    </row>
    <row r="50" spans="1:9">
      <c r="A50" s="257" t="s">
        <v>383</v>
      </c>
      <c r="B50" s="232" t="str">
        <f>Language!A473</f>
        <v>Weighing balance</v>
      </c>
      <c r="C50" s="232" t="s">
        <v>6495</v>
      </c>
      <c r="D50" s="258"/>
      <c r="E50" s="265"/>
      <c r="F50" s="259"/>
      <c r="H50" s="262">
        <f t="shared" si="5"/>
        <v>0</v>
      </c>
      <c r="I50" s="236" t="str">
        <f t="shared" si="6"/>
        <v>'</v>
      </c>
    </row>
    <row r="51" spans="1:9">
      <c r="A51" s="257" t="s">
        <v>384</v>
      </c>
      <c r="B51" s="232" t="str">
        <f>Language!A474</f>
        <v>Conductivity meter</v>
      </c>
      <c r="C51" s="232" t="s">
        <v>5804</v>
      </c>
      <c r="D51" s="258"/>
      <c r="E51" s="265"/>
      <c r="F51" s="266"/>
      <c r="H51" s="262">
        <f t="shared" si="5"/>
        <v>0</v>
      </c>
      <c r="I51" s="236" t="str">
        <f t="shared" si="6"/>
        <v>'</v>
      </c>
    </row>
    <row r="52" spans="1:9">
      <c r="A52" s="257" t="s">
        <v>385</v>
      </c>
      <c r="B52" s="232" t="str">
        <f>Language!A475</f>
        <v>Distillator/reverse osmosis equipment</v>
      </c>
      <c r="C52" s="232" t="s">
        <v>5805</v>
      </c>
      <c r="D52" s="258"/>
      <c r="E52" s="265"/>
      <c r="F52" s="266"/>
      <c r="H52" s="262">
        <f t="shared" si="5"/>
        <v>0</v>
      </c>
      <c r="I52" s="236" t="str">
        <f t="shared" si="6"/>
        <v>'</v>
      </c>
    </row>
    <row r="53" spans="1:9" ht="31.5">
      <c r="A53" s="257" t="s">
        <v>386</v>
      </c>
      <c r="B53" s="267" t="str">
        <f>Language!A476</f>
        <v>Hot plate with magnetic stir bar (for mixing powdered media)</v>
      </c>
      <c r="C53" s="267" t="s">
        <v>6496</v>
      </c>
      <c r="D53" s="258"/>
      <c r="E53" s="265"/>
      <c r="F53" s="259"/>
      <c r="H53" s="262">
        <f t="shared" si="5"/>
        <v>0</v>
      </c>
      <c r="I53" s="236" t="str">
        <f t="shared" si="6"/>
        <v>'</v>
      </c>
    </row>
    <row r="54" spans="1:9">
      <c r="A54" s="257" t="s">
        <v>387</v>
      </c>
      <c r="B54" s="267" t="str">
        <f>Language!A477</f>
        <v>Water bath</v>
      </c>
      <c r="C54" s="267" t="s">
        <v>6497</v>
      </c>
      <c r="D54" s="258"/>
      <c r="E54" s="265"/>
      <c r="F54" s="266"/>
      <c r="H54" s="262">
        <f t="shared" si="5"/>
        <v>0</v>
      </c>
      <c r="I54" s="236" t="str">
        <f t="shared" si="6"/>
        <v>'</v>
      </c>
    </row>
    <row r="55" spans="1:9" ht="16.5" thickBot="1">
      <c r="A55" s="221"/>
      <c r="B55" s="268"/>
      <c r="C55" s="268"/>
      <c r="D55" s="26"/>
      <c r="F55" s="269"/>
      <c r="H55" s="262"/>
      <c r="I55" s="236"/>
    </row>
    <row r="56" spans="1:9" ht="16.5" thickBot="1">
      <c r="A56" s="224"/>
      <c r="B56" s="225" t="str">
        <f>Language!A478</f>
        <v>EQUIPMENT CALIBRATION  RECORDS</v>
      </c>
      <c r="C56" s="225" t="s">
        <v>5808</v>
      </c>
      <c r="D56" s="226"/>
      <c r="F56" s="227"/>
    </row>
    <row r="57" spans="1:9" ht="47.25">
      <c r="A57" s="221"/>
      <c r="B57" s="229" t="str">
        <f>Language!A479</f>
        <v>Review the calibration records for each piece of equipment. Has calibration been performed within the last year?   (Enter NA if the lab does not have the equipment.)</v>
      </c>
      <c r="C57" s="229" t="s">
        <v>5809</v>
      </c>
    </row>
    <row r="58" spans="1:9">
      <c r="A58" s="257" t="s">
        <v>1049</v>
      </c>
      <c r="B58" s="232" t="str">
        <f>Language!A480</f>
        <v>Optical Densitometer (for determining McFarland density)</v>
      </c>
      <c r="C58" s="232" t="s">
        <v>5810</v>
      </c>
      <c r="D58" s="233"/>
      <c r="F58" s="234"/>
      <c r="H58" s="235">
        <f t="shared" ref="H58:H69" si="7">D58</f>
        <v>0</v>
      </c>
      <c r="I58" s="236" t="str">
        <f t="shared" ref="I58:I69" si="8">IF(H58="Yes",1,IF(H58="No",0,"'"))</f>
        <v>'</v>
      </c>
    </row>
    <row r="59" spans="1:9">
      <c r="A59" s="257" t="s">
        <v>388</v>
      </c>
      <c r="B59" s="232" t="str">
        <f>Language!A481</f>
        <v>Microliter pipettes (e.g., Eppendorf)</v>
      </c>
      <c r="C59" s="232" t="s">
        <v>5786</v>
      </c>
      <c r="D59" s="233"/>
      <c r="F59" s="234"/>
      <c r="H59" s="235">
        <f t="shared" si="7"/>
        <v>0</v>
      </c>
      <c r="I59" s="236" t="str">
        <f t="shared" si="8"/>
        <v>'</v>
      </c>
    </row>
    <row r="60" spans="1:9">
      <c r="A60" s="257" t="s">
        <v>389</v>
      </c>
      <c r="B60" s="232" t="str">
        <f>Language!A482</f>
        <v>Centrifuge</v>
      </c>
      <c r="C60" s="232" t="s">
        <v>5811</v>
      </c>
      <c r="D60" s="233"/>
      <c r="F60" s="234"/>
      <c r="H60" s="235">
        <f t="shared" si="7"/>
        <v>0</v>
      </c>
      <c r="I60" s="236" t="str">
        <f t="shared" si="8"/>
        <v>'</v>
      </c>
    </row>
    <row r="61" spans="1:9">
      <c r="A61" s="257" t="s">
        <v>390</v>
      </c>
      <c r="B61" s="232" t="str">
        <f>Language!A483</f>
        <v>Thermometers</v>
      </c>
      <c r="C61" s="232" t="s">
        <v>5789</v>
      </c>
      <c r="D61" s="233"/>
      <c r="F61" s="234"/>
      <c r="H61" s="235">
        <f t="shared" si="7"/>
        <v>0</v>
      </c>
      <c r="I61" s="236" t="str">
        <f t="shared" si="8"/>
        <v>'</v>
      </c>
    </row>
    <row r="62" spans="1:9">
      <c r="A62" s="257" t="s">
        <v>391</v>
      </c>
      <c r="B62" s="232" t="str">
        <f>Language!A484</f>
        <v>pH meter</v>
      </c>
      <c r="C62" s="232" t="s">
        <v>5802</v>
      </c>
      <c r="D62" s="233"/>
      <c r="F62" s="237"/>
      <c r="H62" s="235">
        <f t="shared" si="7"/>
        <v>0</v>
      </c>
      <c r="I62" s="236" t="str">
        <f t="shared" si="8"/>
        <v>'</v>
      </c>
    </row>
    <row r="63" spans="1:9">
      <c r="A63" s="257" t="s">
        <v>392</v>
      </c>
      <c r="B63" s="232" t="str">
        <f>Language!A485</f>
        <v>Conductivity meter</v>
      </c>
      <c r="C63" s="232" t="s">
        <v>5804</v>
      </c>
      <c r="D63" s="233"/>
      <c r="F63" s="237"/>
      <c r="H63" s="235">
        <f t="shared" si="7"/>
        <v>0</v>
      </c>
      <c r="I63" s="236" t="str">
        <f t="shared" si="8"/>
        <v>'</v>
      </c>
    </row>
    <row r="64" spans="1:9">
      <c r="A64" s="257" t="s">
        <v>393</v>
      </c>
      <c r="B64" s="232" t="str">
        <f>Language!A486</f>
        <v>CO2 incubator</v>
      </c>
      <c r="C64" s="232" t="s">
        <v>5790</v>
      </c>
      <c r="D64" s="233"/>
      <c r="F64" s="237"/>
      <c r="H64" s="235">
        <f t="shared" si="7"/>
        <v>0</v>
      </c>
      <c r="I64" s="236" t="str">
        <f t="shared" si="8"/>
        <v>'</v>
      </c>
    </row>
    <row r="65" spans="1:10">
      <c r="A65" s="257" t="s">
        <v>394</v>
      </c>
      <c r="B65" s="232" t="str">
        <f>Language!A487</f>
        <v>Ambient (non-CO2) incubator</v>
      </c>
      <c r="C65" s="232" t="s">
        <v>5792</v>
      </c>
      <c r="D65" s="233"/>
      <c r="F65" s="237"/>
      <c r="H65" s="235">
        <f t="shared" si="7"/>
        <v>0</v>
      </c>
      <c r="I65" s="236" t="str">
        <f t="shared" si="8"/>
        <v>'</v>
      </c>
    </row>
    <row r="66" spans="1:10">
      <c r="A66" s="257" t="s">
        <v>395</v>
      </c>
      <c r="B66" s="232" t="str">
        <f>Language!A488</f>
        <v>Hot air oven for recharging desiccants</v>
      </c>
      <c r="C66" s="232" t="s">
        <v>5812</v>
      </c>
      <c r="D66" s="233"/>
      <c r="F66" s="237"/>
      <c r="H66" s="235">
        <f t="shared" si="7"/>
        <v>0</v>
      </c>
      <c r="I66" s="236" t="str">
        <f t="shared" si="8"/>
        <v>'</v>
      </c>
    </row>
    <row r="67" spans="1:10">
      <c r="A67" s="257" t="s">
        <v>396</v>
      </c>
      <c r="B67" s="232" t="str">
        <f>Language!A489</f>
        <v>Biological Safety Cabinet Class IIA</v>
      </c>
      <c r="C67" s="232" t="s">
        <v>5798</v>
      </c>
      <c r="D67" s="233"/>
      <c r="F67" s="237"/>
      <c r="H67" s="235">
        <f t="shared" si="7"/>
        <v>0</v>
      </c>
      <c r="I67" s="236" t="str">
        <f t="shared" si="8"/>
        <v>'</v>
      </c>
      <c r="J67" s="236" t="str">
        <f>IF(D67="No","Red Flag","'")</f>
        <v>'</v>
      </c>
    </row>
    <row r="68" spans="1:10">
      <c r="A68" s="257" t="s">
        <v>397</v>
      </c>
      <c r="B68" s="232" t="str">
        <f>Language!A490</f>
        <v>Weighing balance</v>
      </c>
      <c r="C68" s="232" t="s">
        <v>5803</v>
      </c>
      <c r="D68" s="233"/>
      <c r="F68" s="237"/>
      <c r="H68" s="235">
        <f t="shared" si="7"/>
        <v>0</v>
      </c>
      <c r="I68" s="236" t="str">
        <f t="shared" si="8"/>
        <v>'</v>
      </c>
    </row>
    <row r="69" spans="1:10">
      <c r="A69" s="257" t="s">
        <v>398</v>
      </c>
      <c r="B69" s="232" t="str">
        <f>Language!A491</f>
        <v>Water bath</v>
      </c>
      <c r="C69" s="232" t="s">
        <v>5807</v>
      </c>
      <c r="D69" s="233"/>
      <c r="F69" s="237"/>
      <c r="H69" s="235">
        <f t="shared" si="7"/>
        <v>0</v>
      </c>
      <c r="I69" s="236" t="str">
        <f t="shared" si="8"/>
        <v>'</v>
      </c>
    </row>
    <row r="70" spans="1:10" ht="16.5" thickBot="1">
      <c r="A70" s="221"/>
      <c r="B70" s="270"/>
      <c r="C70" s="270"/>
      <c r="D70" s="26"/>
      <c r="F70" s="271"/>
      <c r="H70" s="26"/>
    </row>
    <row r="71" spans="1:10" ht="16.5" thickBot="1">
      <c r="A71" s="224"/>
      <c r="B71" s="225" t="str">
        <f>Language!A492</f>
        <v>THERMOMETERS</v>
      </c>
      <c r="C71" s="225" t="s">
        <v>5813</v>
      </c>
      <c r="D71" s="226"/>
      <c r="F71" s="227"/>
    </row>
    <row r="72" spans="1:10" ht="47.25">
      <c r="A72" s="221"/>
      <c r="B72" s="229" t="str">
        <f>Language!A493</f>
        <v>Indicate if manual (non-digital) thermometers are present inside each piece of equipment. (Enter NA if the lab does not have the equipment.)</v>
      </c>
      <c r="C72" s="229" t="s">
        <v>5814</v>
      </c>
    </row>
    <row r="73" spans="1:10">
      <c r="A73" s="257" t="s">
        <v>399</v>
      </c>
      <c r="B73" s="232" t="str">
        <f>Language!A494</f>
        <v>CO2 incubator</v>
      </c>
      <c r="C73" s="232" t="s">
        <v>5790</v>
      </c>
      <c r="D73" s="233"/>
      <c r="F73" s="234"/>
      <c r="H73" s="235">
        <f t="shared" ref="H73:H81" si="9">D73</f>
        <v>0</v>
      </c>
      <c r="I73" s="236" t="str">
        <f t="shared" ref="I73:I81" si="10">IF(H73="Yes",1,IF(H73="No",0,"'"))</f>
        <v>'</v>
      </c>
    </row>
    <row r="74" spans="1:10">
      <c r="A74" s="257" t="s">
        <v>832</v>
      </c>
      <c r="B74" s="232" t="str">
        <f>Language!A495</f>
        <v>Ambient (non-CO2) incubator</v>
      </c>
      <c r="C74" s="232" t="s">
        <v>5792</v>
      </c>
      <c r="D74" s="233"/>
      <c r="F74" s="234"/>
      <c r="H74" s="235">
        <f t="shared" si="9"/>
        <v>0</v>
      </c>
      <c r="I74" s="236" t="str">
        <f t="shared" si="10"/>
        <v>'</v>
      </c>
    </row>
    <row r="75" spans="1:10">
      <c r="A75" s="257" t="s">
        <v>833</v>
      </c>
      <c r="B75" s="232" t="str">
        <f>Language!A496</f>
        <v>Refrigerator (2-8°C)</v>
      </c>
      <c r="C75" s="232" t="s">
        <v>5793</v>
      </c>
      <c r="D75" s="233"/>
      <c r="F75" s="234"/>
      <c r="H75" s="235">
        <f t="shared" si="9"/>
        <v>0</v>
      </c>
      <c r="I75" s="236" t="str">
        <f t="shared" si="10"/>
        <v>'</v>
      </c>
    </row>
    <row r="76" spans="1:10">
      <c r="A76" s="257" t="s">
        <v>834</v>
      </c>
      <c r="B76" s="232" t="str">
        <f>Language!A497</f>
        <v xml:space="preserve">Non-defrosting freezer, -20°C </v>
      </c>
      <c r="C76" s="232" t="s">
        <v>5794</v>
      </c>
      <c r="D76" s="233"/>
      <c r="F76" s="234"/>
      <c r="H76" s="235">
        <f t="shared" si="9"/>
        <v>0</v>
      </c>
      <c r="I76" s="236" t="str">
        <f t="shared" si="10"/>
        <v>'</v>
      </c>
    </row>
    <row r="77" spans="1:10">
      <c r="A77" s="257" t="s">
        <v>835</v>
      </c>
      <c r="B77" s="253" t="str">
        <f>Language!A498</f>
        <v xml:space="preserve">Non-defrosting freezer, -60°C </v>
      </c>
      <c r="C77" s="253" t="s">
        <v>5795</v>
      </c>
      <c r="D77" s="233"/>
      <c r="F77" s="237"/>
      <c r="H77" s="235">
        <f t="shared" si="9"/>
        <v>0</v>
      </c>
      <c r="I77" s="236" t="str">
        <f t="shared" si="10"/>
        <v>'</v>
      </c>
    </row>
    <row r="78" spans="1:10">
      <c r="A78" s="257" t="s">
        <v>836</v>
      </c>
      <c r="B78" s="232" t="str">
        <f>Language!A499</f>
        <v xml:space="preserve">Non-defrosting freezer, -80°C </v>
      </c>
      <c r="C78" s="232" t="s">
        <v>5796</v>
      </c>
      <c r="D78" s="233"/>
      <c r="F78" s="234"/>
      <c r="H78" s="235">
        <f t="shared" si="9"/>
        <v>0</v>
      </c>
      <c r="I78" s="236" t="str">
        <f t="shared" si="10"/>
        <v>'</v>
      </c>
    </row>
    <row r="79" spans="1:10">
      <c r="A79" s="257" t="s">
        <v>837</v>
      </c>
      <c r="B79" s="232" t="str">
        <f>Language!A500</f>
        <v>Hot air oven (for recharging desiccants)</v>
      </c>
      <c r="C79" s="232" t="s">
        <v>5815</v>
      </c>
      <c r="D79" s="233"/>
      <c r="F79" s="234"/>
      <c r="H79" s="235">
        <f t="shared" si="9"/>
        <v>0</v>
      </c>
      <c r="I79" s="236" t="str">
        <f t="shared" si="10"/>
        <v>'</v>
      </c>
    </row>
    <row r="80" spans="1:10" ht="31.5">
      <c r="A80" s="257" t="s">
        <v>838</v>
      </c>
      <c r="B80" s="267" t="str">
        <f>Language!A501</f>
        <v>Hot plate with magnetic stir bar (for mixing powdered media)</v>
      </c>
      <c r="C80" s="267" t="s">
        <v>5806</v>
      </c>
      <c r="D80" s="233"/>
      <c r="F80" s="234"/>
      <c r="H80" s="235">
        <f t="shared" si="9"/>
        <v>0</v>
      </c>
      <c r="I80" s="236" t="str">
        <f t="shared" si="10"/>
        <v>'</v>
      </c>
    </row>
    <row r="81" spans="1:9">
      <c r="A81" s="257" t="s">
        <v>839</v>
      </c>
      <c r="B81" s="267" t="str">
        <f>Language!A502</f>
        <v>Water bath</v>
      </c>
      <c r="C81" s="267" t="s">
        <v>5807</v>
      </c>
      <c r="D81" s="233"/>
      <c r="F81" s="234"/>
      <c r="H81" s="235">
        <f t="shared" si="9"/>
        <v>0</v>
      </c>
      <c r="I81" s="236" t="str">
        <f t="shared" si="10"/>
        <v>'</v>
      </c>
    </row>
    <row r="82" spans="1:9" ht="16.5" thickBot="1">
      <c r="A82" s="221"/>
      <c r="B82" s="268"/>
      <c r="C82" s="268"/>
      <c r="D82" s="26"/>
      <c r="F82" s="272"/>
      <c r="H82" s="235"/>
      <c r="I82" s="236"/>
    </row>
    <row r="83" spans="1:9" ht="16.5" thickBot="1">
      <c r="A83" s="224"/>
      <c r="B83" s="273" t="str">
        <f>Language!A503</f>
        <v>TEMPERATURE AND ATMOSPHERE MONITORING</v>
      </c>
      <c r="C83" s="273" t="s">
        <v>5816</v>
      </c>
      <c r="D83" s="274"/>
      <c r="F83" s="227"/>
      <c r="H83" s="256"/>
    </row>
    <row r="84" spans="1:9" ht="22.35" customHeight="1">
      <c r="A84" s="221"/>
      <c r="B84" s="652" t="str">
        <f>Language!A504</f>
        <v>Observe if acceptable min/max temperature ranges have been clearly defined on record sheets for the following areas/equipment and if temperature checks are documented daily. Tick NA if the piece of equipment in question in not in use in the lab.</v>
      </c>
      <c r="C84" s="652" t="s">
        <v>6500</v>
      </c>
      <c r="D84" s="275"/>
      <c r="F84" s="276"/>
    </row>
    <row r="85" spans="1:9" ht="22.35" customHeight="1">
      <c r="A85" s="221"/>
      <c r="B85" s="653" t="e">
        <f>Language!#REF!</f>
        <v>#REF!</v>
      </c>
      <c r="C85" s="653" t="e">
        <v>#REF!</v>
      </c>
      <c r="D85" s="275"/>
      <c r="F85" s="276"/>
    </row>
    <row r="86" spans="1:9" ht="22.35" customHeight="1">
      <c r="A86" s="221"/>
      <c r="B86" s="653" t="e">
        <f>Language!#REF!</f>
        <v>#REF!</v>
      </c>
      <c r="C86" s="653" t="e">
        <v>#REF!</v>
      </c>
      <c r="D86" s="256"/>
      <c r="H86" s="256"/>
    </row>
    <row r="87" spans="1:9">
      <c r="A87" s="277"/>
      <c r="B87" s="278" t="str">
        <f>Language!A505</f>
        <v>Room temperature</v>
      </c>
      <c r="C87" s="278" t="s">
        <v>5817</v>
      </c>
      <c r="D87" s="26"/>
      <c r="F87" s="261"/>
      <c r="H87" s="26"/>
    </row>
    <row r="88" spans="1:9">
      <c r="A88" s="257" t="s">
        <v>1050</v>
      </c>
      <c r="B88" s="232" t="str">
        <f>Language!A506</f>
        <v>Are temperatures recorded each day of use?</v>
      </c>
      <c r="C88" s="232" t="s">
        <v>5818</v>
      </c>
      <c r="D88" s="258"/>
      <c r="F88" s="259"/>
      <c r="H88" s="262">
        <f>D88</f>
        <v>0</v>
      </c>
      <c r="I88" s="236" t="str">
        <f t="shared" ref="I88:I89" si="11">IF(H88="Yes",1,IF(H88="No",0,"'"))</f>
        <v>'</v>
      </c>
    </row>
    <row r="89" spans="1:9" ht="31.5">
      <c r="A89" s="257" t="s">
        <v>1051</v>
      </c>
      <c r="B89" s="232" t="str">
        <f>Language!A507</f>
        <v>Is the acceptable temperature range (the minimum and maximum) clearly defined on the record sheet?</v>
      </c>
      <c r="C89" s="232" t="s">
        <v>5819</v>
      </c>
      <c r="D89" s="258"/>
      <c r="F89" s="259"/>
      <c r="H89" s="262">
        <f>D89</f>
        <v>0</v>
      </c>
      <c r="I89" s="236" t="str">
        <f t="shared" si="11"/>
        <v>'</v>
      </c>
    </row>
    <row r="90" spans="1:9">
      <c r="A90" s="279"/>
      <c r="B90" s="278" t="str">
        <f>Language!A508</f>
        <v>Freezers, -20°C</v>
      </c>
      <c r="C90" s="278" t="s">
        <v>5820</v>
      </c>
      <c r="D90" s="26"/>
      <c r="F90" s="280"/>
      <c r="H90" s="256"/>
    </row>
    <row r="91" spans="1:9">
      <c r="A91" s="257" t="s">
        <v>1052</v>
      </c>
      <c r="B91" s="232" t="str">
        <f>Language!A509</f>
        <v>Are temperatures recorded each day of use?</v>
      </c>
      <c r="C91" s="232" t="s">
        <v>5818</v>
      </c>
      <c r="D91" s="258"/>
      <c r="F91" s="259"/>
      <c r="H91" s="262">
        <f>D91</f>
        <v>0</v>
      </c>
      <c r="I91" s="236" t="str">
        <f t="shared" ref="I91:I92" si="12">IF(H91="Yes",1,IF(H91="No",0,"'"))</f>
        <v>'</v>
      </c>
    </row>
    <row r="92" spans="1:9" ht="31.5">
      <c r="A92" s="257" t="s">
        <v>1053</v>
      </c>
      <c r="B92" s="232" t="str">
        <f>Language!A510</f>
        <v>Is the acceptable temperature range (the minimum and maximum) clearly defined on the record sheet?</v>
      </c>
      <c r="C92" s="232" t="s">
        <v>5819</v>
      </c>
      <c r="D92" s="258"/>
      <c r="F92" s="259"/>
      <c r="H92" s="262">
        <f>D92</f>
        <v>0</v>
      </c>
      <c r="I92" s="236" t="str">
        <f t="shared" si="12"/>
        <v>'</v>
      </c>
    </row>
    <row r="93" spans="1:9">
      <c r="A93" s="279"/>
      <c r="B93" s="281" t="str">
        <f>Language!A511</f>
        <v>Freezers, -60°C</v>
      </c>
      <c r="C93" s="281" t="s">
        <v>5821</v>
      </c>
      <c r="D93" s="26"/>
      <c r="F93" s="280"/>
      <c r="H93" s="256"/>
    </row>
    <row r="94" spans="1:9">
      <c r="A94" s="257" t="s">
        <v>1054</v>
      </c>
      <c r="B94" s="253" t="str">
        <f>Language!A512</f>
        <v>Are temperatures recorded each day of use?</v>
      </c>
      <c r="C94" s="253" t="s">
        <v>5818</v>
      </c>
      <c r="D94" s="258"/>
      <c r="F94" s="259"/>
      <c r="H94" s="262">
        <f>D94</f>
        <v>0</v>
      </c>
      <c r="I94" s="236" t="str">
        <f t="shared" ref="I94:I95" si="13">IF(H94="Yes",1,IF(H94="No",0,"'"))</f>
        <v>'</v>
      </c>
    </row>
    <row r="95" spans="1:9" ht="31.5">
      <c r="A95" s="257" t="s">
        <v>1055</v>
      </c>
      <c r="B95" s="232" t="str">
        <f>Language!A513</f>
        <v>Is the acceptable temperature range (the minimum and maximum) clearly defined on the record sheet?</v>
      </c>
      <c r="C95" s="232" t="s">
        <v>5819</v>
      </c>
      <c r="D95" s="258"/>
      <c r="F95" s="259"/>
      <c r="H95" s="262">
        <f>D95</f>
        <v>0</v>
      </c>
      <c r="I95" s="236" t="str">
        <f t="shared" si="13"/>
        <v>'</v>
      </c>
    </row>
    <row r="96" spans="1:9">
      <c r="A96" s="279"/>
      <c r="B96" s="281" t="str">
        <f>Language!A514</f>
        <v>Freezers, -80°C</v>
      </c>
      <c r="C96" s="281" t="s">
        <v>5822</v>
      </c>
      <c r="D96" s="26"/>
      <c r="F96" s="280"/>
      <c r="H96" s="256"/>
    </row>
    <row r="97" spans="1:9">
      <c r="A97" s="257" t="s">
        <v>1056</v>
      </c>
      <c r="B97" s="253" t="str">
        <f>Language!A515</f>
        <v>Are temperatures recorded each day of use?</v>
      </c>
      <c r="C97" s="253" t="s">
        <v>5818</v>
      </c>
      <c r="D97" s="258"/>
      <c r="F97" s="259"/>
      <c r="H97" s="262">
        <f>D97</f>
        <v>0</v>
      </c>
      <c r="I97" s="236" t="str">
        <f t="shared" ref="I97:I98" si="14">IF(H97="Yes",1,IF(H97="No",0,"'"))</f>
        <v>'</v>
      </c>
    </row>
    <row r="98" spans="1:9" ht="31.5">
      <c r="A98" s="257" t="s">
        <v>1057</v>
      </c>
      <c r="B98" s="232" t="str">
        <f>Language!A516</f>
        <v>Is the acceptable temperature range (the minimum and maximum) clearly defined on the record sheet?</v>
      </c>
      <c r="C98" s="232" t="s">
        <v>5819</v>
      </c>
      <c r="D98" s="258"/>
      <c r="F98" s="259"/>
      <c r="H98" s="262">
        <f>D98</f>
        <v>0</v>
      </c>
      <c r="I98" s="236" t="str">
        <f t="shared" si="14"/>
        <v>'</v>
      </c>
    </row>
    <row r="99" spans="1:9">
      <c r="A99" s="279"/>
      <c r="B99" s="281" t="str">
        <f>Language!A517</f>
        <v>Refrigerators</v>
      </c>
      <c r="C99" s="281" t="s">
        <v>5823</v>
      </c>
      <c r="D99" s="26"/>
      <c r="F99" s="280"/>
      <c r="H99" s="256"/>
    </row>
    <row r="100" spans="1:9">
      <c r="A100" s="257" t="s">
        <v>1058</v>
      </c>
      <c r="B100" s="232" t="str">
        <f>Language!A518</f>
        <v>Are temperatures recorded each day of use?</v>
      </c>
      <c r="C100" s="232" t="s">
        <v>5818</v>
      </c>
      <c r="D100" s="258"/>
      <c r="F100" s="259"/>
      <c r="H100" s="262">
        <f>D100</f>
        <v>0</v>
      </c>
      <c r="I100" s="236" t="str">
        <f t="shared" ref="I100:I104" si="15">IF(H100="Yes",1,IF(H100="No",0,"'"))</f>
        <v>'</v>
      </c>
    </row>
    <row r="101" spans="1:9" ht="31.5">
      <c r="A101" s="257" t="s">
        <v>1059</v>
      </c>
      <c r="B101" s="232" t="str">
        <f>Language!A519</f>
        <v>Is the acceptable temperature range (the minimum and maximum) clearly defined on the record sheet?</v>
      </c>
      <c r="C101" s="232" t="s">
        <v>5819</v>
      </c>
      <c r="D101" s="258"/>
      <c r="F101" s="259"/>
      <c r="H101" s="262">
        <f>D101</f>
        <v>0</v>
      </c>
      <c r="I101" s="236" t="str">
        <f t="shared" si="15"/>
        <v>'</v>
      </c>
    </row>
    <row r="102" spans="1:9">
      <c r="A102" s="279"/>
      <c r="B102" s="281" t="str">
        <f>Language!A520</f>
        <v>Incubators, ambient atmosphere</v>
      </c>
      <c r="C102" s="281" t="s">
        <v>6498</v>
      </c>
      <c r="D102" s="26"/>
      <c r="F102" s="280"/>
      <c r="H102" s="256"/>
    </row>
    <row r="103" spans="1:9">
      <c r="A103" s="257" t="s">
        <v>1060</v>
      </c>
      <c r="B103" s="253" t="str">
        <f>Language!A521</f>
        <v>Are temperatures recorded each day of use?</v>
      </c>
      <c r="C103" s="253" t="s">
        <v>5818</v>
      </c>
      <c r="D103" s="258"/>
      <c r="F103" s="259"/>
      <c r="H103" s="262">
        <f>D103</f>
        <v>0</v>
      </c>
      <c r="I103" s="236" t="str">
        <f t="shared" si="15"/>
        <v>'</v>
      </c>
    </row>
    <row r="104" spans="1:9" ht="31.5">
      <c r="A104" s="257" t="s">
        <v>1061</v>
      </c>
      <c r="B104" s="232" t="str">
        <f>Language!A522</f>
        <v>Is the acceptable temperature range (the minimum and maximum) clearly defined on the record sheet?</v>
      </c>
      <c r="C104" s="232" t="s">
        <v>5819</v>
      </c>
      <c r="D104" s="258"/>
      <c r="F104" s="259"/>
      <c r="H104" s="262">
        <f>D104</f>
        <v>0</v>
      </c>
      <c r="I104" s="236" t="str">
        <f t="shared" si="15"/>
        <v>'</v>
      </c>
    </row>
    <row r="105" spans="1:9">
      <c r="A105" s="279"/>
      <c r="B105" s="281" t="str">
        <f>Language!A523</f>
        <v>Incubators, CO2</v>
      </c>
      <c r="C105" s="281" t="s">
        <v>6499</v>
      </c>
      <c r="D105" s="26"/>
      <c r="F105" s="280"/>
      <c r="H105" s="256"/>
    </row>
    <row r="106" spans="1:9">
      <c r="A106" s="257" t="s">
        <v>1062</v>
      </c>
      <c r="B106" s="253" t="str">
        <f>Language!A524</f>
        <v>Are temperatures recorded each day of use?</v>
      </c>
      <c r="C106" s="253" t="s">
        <v>5818</v>
      </c>
      <c r="D106" s="258"/>
      <c r="F106" s="259"/>
      <c r="H106" s="262">
        <f>D106</f>
        <v>0</v>
      </c>
      <c r="I106" s="236" t="str">
        <f t="shared" ref="I106:I108" si="16">IF(H106="Yes",1,IF(H106="No",0,"'"))</f>
        <v>'</v>
      </c>
    </row>
    <row r="107" spans="1:9" ht="31.5">
      <c r="A107" s="257" t="s">
        <v>1063</v>
      </c>
      <c r="B107" s="232" t="str">
        <f>Language!A525</f>
        <v>Is the acceptable temperature range (the minimum and maximum) clearly defined on the record sheet?</v>
      </c>
      <c r="C107" s="232" t="s">
        <v>5819</v>
      </c>
      <c r="D107" s="258"/>
      <c r="F107" s="259"/>
      <c r="H107" s="262">
        <f>D107</f>
        <v>0</v>
      </c>
      <c r="I107" s="236" t="str">
        <f t="shared" si="16"/>
        <v>'</v>
      </c>
    </row>
    <row r="108" spans="1:9" ht="47.25">
      <c r="A108" s="257" t="s">
        <v>1064</v>
      </c>
      <c r="B108" s="253" t="str">
        <f>Language!A526</f>
        <v>Are CO2 incubators checked for adequate CO2 levels and documented daily (or each day of use if not used daily)?</v>
      </c>
      <c r="C108" s="253" t="s">
        <v>5824</v>
      </c>
      <c r="D108" s="258"/>
      <c r="F108" s="234"/>
      <c r="H108" s="262">
        <f>D108</f>
        <v>0</v>
      </c>
      <c r="I108" s="236" t="str">
        <f t="shared" si="16"/>
        <v>'</v>
      </c>
    </row>
    <row r="109" spans="1:9">
      <c r="A109" s="279"/>
      <c r="B109" s="281" t="str">
        <f>Language!A527</f>
        <v>Water baths</v>
      </c>
      <c r="C109" s="281" t="s">
        <v>6497</v>
      </c>
      <c r="D109" s="26"/>
      <c r="F109" s="280"/>
      <c r="H109" s="256"/>
    </row>
    <row r="110" spans="1:9">
      <c r="A110" s="257" t="s">
        <v>1065</v>
      </c>
      <c r="B110" s="232" t="str">
        <f>Language!A528</f>
        <v>Are temperatures recorded each day of use?</v>
      </c>
      <c r="C110" s="232" t="s">
        <v>5818</v>
      </c>
      <c r="D110" s="258"/>
      <c r="F110" s="259"/>
      <c r="H110" s="262">
        <f>D110</f>
        <v>0</v>
      </c>
      <c r="I110" s="236" t="str">
        <f t="shared" ref="I110:I111" si="17">IF(H110="Yes",1,IF(H110="No",0,"'"))</f>
        <v>'</v>
      </c>
    </row>
    <row r="111" spans="1:9" ht="31.5">
      <c r="A111" s="257" t="s">
        <v>1066</v>
      </c>
      <c r="B111" s="232" t="str">
        <f>Language!A529</f>
        <v>Is the acceptable temperature range (the minimum and maximum) clearly defined on the record sheet?</v>
      </c>
      <c r="C111" s="232" t="s">
        <v>5819</v>
      </c>
      <c r="D111" s="258"/>
      <c r="F111" s="259"/>
      <c r="H111" s="262">
        <f>D111</f>
        <v>0</v>
      </c>
      <c r="I111" s="236" t="str">
        <f t="shared" si="17"/>
        <v>'</v>
      </c>
    </row>
    <row r="112" spans="1:9" ht="31.5">
      <c r="A112" s="221"/>
      <c r="B112" s="240" t="str">
        <f>Language!A530</f>
        <v>Standard: Acceptable ranges should be defined for all temperature dependent equipment</v>
      </c>
      <c r="C112" s="240" t="s">
        <v>5825</v>
      </c>
      <c r="D112" s="256"/>
      <c r="F112" s="280"/>
      <c r="H112" s="256"/>
    </row>
    <row r="113" spans="1:9" ht="31.5">
      <c r="A113" s="257" t="s">
        <v>1067</v>
      </c>
      <c r="B113" s="238" t="str">
        <f>Language!A531</f>
        <v>Is there documentation of corrective action taken in response to out of range temperatures?</v>
      </c>
      <c r="C113" s="238" t="s">
        <v>5826</v>
      </c>
      <c r="D113" s="258"/>
      <c r="F113" s="259"/>
      <c r="H113" s="262">
        <f>D113</f>
        <v>0</v>
      </c>
      <c r="I113" s="236" t="str">
        <f>IF(H113=1,1,IF(H113=0,"'",0))</f>
        <v>'</v>
      </c>
    </row>
    <row r="114" spans="1:9" ht="31.5">
      <c r="A114" s="221"/>
      <c r="B114" s="240" t="str">
        <f>Language!A532</f>
        <v>1: Yes - 2: No action is documented - 3: Temperatures are not recorded </v>
      </c>
      <c r="C114" s="240" t="s">
        <v>5827</v>
      </c>
      <c r="D114" s="26"/>
      <c r="F114" s="271"/>
      <c r="H114" s="26"/>
    </row>
    <row r="115" spans="1:9" ht="47.25">
      <c r="A115" s="221"/>
      <c r="B115" s="240" t="str">
        <f>Language!A533</f>
        <v>Standard: Procedures should be available with instruction as to what action(s) should be taken when temperatures are out of range</v>
      </c>
      <c r="C115" s="240" t="s">
        <v>5828</v>
      </c>
      <c r="D115" s="256"/>
      <c r="F115" s="280"/>
      <c r="H115" s="256"/>
    </row>
    <row r="116" spans="1:9" ht="16.5" thickBot="1">
      <c r="A116" s="221"/>
      <c r="B116" s="240"/>
      <c r="C116" s="240"/>
      <c r="D116" s="256"/>
      <c r="F116" s="280"/>
      <c r="H116" s="256"/>
    </row>
    <row r="117" spans="1:9" ht="16.5" thickBot="1">
      <c r="A117" s="224"/>
      <c r="B117" s="273" t="str">
        <f>Language!A534</f>
        <v>AUTOCLAVE MANAGEMENT</v>
      </c>
      <c r="C117" s="273" t="s">
        <v>6501</v>
      </c>
      <c r="D117" s="274"/>
      <c r="F117" s="227"/>
      <c r="H117" s="256"/>
    </row>
    <row r="118" spans="1:9" ht="47.25">
      <c r="A118" s="221"/>
      <c r="B118" s="270" t="str">
        <f>Language!A535</f>
        <v>Do records demonstrate that the following mechanical indicators are recorded each time the autoclave is run? (Review logs to confirm)</v>
      </c>
      <c r="C118" s="270" t="s">
        <v>5829</v>
      </c>
      <c r="D118" s="26"/>
      <c r="F118" s="271"/>
      <c r="H118" s="256"/>
    </row>
    <row r="119" spans="1:9">
      <c r="A119" s="279" t="s">
        <v>1068</v>
      </c>
      <c r="B119" s="270" t="str">
        <f>Language!A536</f>
        <v>Temperature</v>
      </c>
      <c r="C119" s="270" t="s">
        <v>5830</v>
      </c>
      <c r="D119" s="282"/>
      <c r="F119" s="266"/>
      <c r="H119" s="262">
        <f t="shared" ref="H119:H124" si="18">D119</f>
        <v>0</v>
      </c>
      <c r="I119" s="236" t="str">
        <f t="shared" ref="I119:I122" si="19">IF(H119="Yes",1,IF(H119="No",0,"'"))</f>
        <v>'</v>
      </c>
    </row>
    <row r="120" spans="1:9">
      <c r="A120" s="279" t="s">
        <v>1069</v>
      </c>
      <c r="B120" s="270" t="str">
        <f>Language!A537</f>
        <v>Pressure</v>
      </c>
      <c r="C120" s="270" t="s">
        <v>6502</v>
      </c>
      <c r="D120" s="282"/>
      <c r="F120" s="266"/>
      <c r="H120" s="262">
        <f t="shared" si="18"/>
        <v>0</v>
      </c>
      <c r="I120" s="236" t="str">
        <f t="shared" si="19"/>
        <v>'</v>
      </c>
    </row>
    <row r="121" spans="1:9">
      <c r="A121" s="279" t="s">
        <v>1070</v>
      </c>
      <c r="B121" s="270" t="str">
        <f>Language!A538</f>
        <v>Cycle Time</v>
      </c>
      <c r="C121" s="270" t="s">
        <v>5831</v>
      </c>
      <c r="D121" s="282"/>
      <c r="F121" s="266"/>
      <c r="H121" s="262">
        <f t="shared" si="18"/>
        <v>0</v>
      </c>
      <c r="I121" s="236" t="str">
        <f t="shared" si="19"/>
        <v>'</v>
      </c>
    </row>
    <row r="122" spans="1:9" ht="47.25">
      <c r="A122" s="279" t="s">
        <v>1071</v>
      </c>
      <c r="B122" s="270" t="str">
        <f>Language!A539</f>
        <v>Do records demonstrate that chemical indicators (e.g., heat sensitive tape) are used each time the autoclave is run? (Review logs to confirm)</v>
      </c>
      <c r="C122" s="270" t="s">
        <v>6503</v>
      </c>
      <c r="D122" s="282"/>
      <c r="F122" s="259"/>
      <c r="H122" s="262">
        <f t="shared" si="18"/>
        <v>0</v>
      </c>
      <c r="I122" s="236" t="str">
        <f t="shared" si="19"/>
        <v>'</v>
      </c>
    </row>
    <row r="123" spans="1:9" ht="78.75">
      <c r="A123" s="279" t="s">
        <v>1072</v>
      </c>
      <c r="B123" s="270" t="str">
        <f>Language!A540</f>
        <v>Do records demonstrate that biological indicators (e.g., Attest or other spore system) are used to confirm the autoclave is achieving sterilization? (Review logs to confirm). 1- Weekly, 2- Monthly, 3- Less than monthly, 4- No records</v>
      </c>
      <c r="C123" s="270" t="s">
        <v>5832</v>
      </c>
      <c r="D123" s="282"/>
      <c r="F123" s="259"/>
      <c r="H123" s="262">
        <f t="shared" si="18"/>
        <v>0</v>
      </c>
      <c r="I123" s="236" t="str">
        <f>IF(H123=1,1,IF(H123=2,0.5,IF(H123=0,"'",0)))</f>
        <v>'</v>
      </c>
    </row>
    <row r="124" spans="1:9" ht="31.5">
      <c r="A124" s="279" t="s">
        <v>1073</v>
      </c>
      <c r="B124" s="244" t="str">
        <f>Language!A541</f>
        <v>Is the same autoclave used for both media preparation and waste sterilization?</v>
      </c>
      <c r="C124" s="244" t="s">
        <v>5833</v>
      </c>
      <c r="D124" s="282"/>
      <c r="F124" s="266"/>
      <c r="H124" s="262">
        <f t="shared" si="18"/>
        <v>0</v>
      </c>
      <c r="I124" s="236" t="str">
        <f>IF(H124="Yes",0,IF(H124="No",1,"'"))</f>
        <v>'</v>
      </c>
    </row>
    <row r="125" spans="1:9" ht="16.5" thickBot="1">
      <c r="A125" s="221"/>
      <c r="B125" s="270"/>
      <c r="C125" s="270"/>
      <c r="D125" s="26"/>
      <c r="F125" s="272"/>
      <c r="H125" s="235"/>
      <c r="I125" s="236"/>
    </row>
    <row r="126" spans="1:9" ht="16.5" thickBot="1">
      <c r="A126" s="224"/>
      <c r="B126" s="225" t="str">
        <f>Language!A542</f>
        <v>INSTRUMENT AVAILABILITY AND MAINTENANCE</v>
      </c>
      <c r="C126" s="225" t="s">
        <v>6504</v>
      </c>
      <c r="D126" s="226"/>
      <c r="F126" s="227"/>
    </row>
    <row r="127" spans="1:9">
      <c r="A127" s="221"/>
      <c r="B127" s="283" t="str">
        <f>Language!A543</f>
        <v>Enter number of pieces in column D (#)</v>
      </c>
      <c r="C127" s="283" t="s">
        <v>5834</v>
      </c>
      <c r="E127" s="96" t="s">
        <v>333</v>
      </c>
    </row>
    <row r="128" spans="1:9" ht="31.5">
      <c r="A128" s="279" t="s">
        <v>2282</v>
      </c>
      <c r="B128" s="270" t="str">
        <f>Language!A544</f>
        <v>Does the lab have an automated blood culture instrument? (indicate manufacturer and model in comments)</v>
      </c>
      <c r="C128" s="270" t="s">
        <v>5835</v>
      </c>
      <c r="D128" s="284"/>
      <c r="E128" s="285">
        <v>1</v>
      </c>
      <c r="F128" s="241"/>
      <c r="H128" s="235">
        <f t="shared" ref="H128:H135" si="20">D128</f>
        <v>0</v>
      </c>
      <c r="I128" s="236" t="str">
        <f>IF(H128="Yes",1,"'")</f>
        <v>'</v>
      </c>
    </row>
    <row r="129" spans="1:9">
      <c r="A129" s="279" t="s">
        <v>1074</v>
      </c>
      <c r="B129" s="270" t="str">
        <f>Language!A545</f>
        <v>Is the instrument functional today?</v>
      </c>
      <c r="C129" s="270" t="s">
        <v>6505</v>
      </c>
      <c r="D129" s="286"/>
      <c r="E129" s="96"/>
      <c r="F129" s="234"/>
      <c r="H129" s="235">
        <f t="shared" si="20"/>
        <v>0</v>
      </c>
      <c r="I129" s="236" t="str">
        <f t="shared" ref="I129:I134" si="21">IF(H129="Yes",1,IF(H129="No",0,"'"))</f>
        <v>'</v>
      </c>
    </row>
    <row r="130" spans="1:9">
      <c r="A130" s="279" t="s">
        <v>1075</v>
      </c>
      <c r="B130" s="270" t="str">
        <f>Language!A546</f>
        <v>Is a user manual present?</v>
      </c>
      <c r="C130" s="270" t="s">
        <v>5836</v>
      </c>
      <c r="D130" s="286"/>
      <c r="E130" s="96"/>
      <c r="F130" s="234"/>
      <c r="H130" s="235">
        <f t="shared" si="20"/>
        <v>0</v>
      </c>
      <c r="I130" s="236" t="str">
        <f t="shared" si="21"/>
        <v>'</v>
      </c>
    </row>
    <row r="131" spans="1:9">
      <c r="A131" s="279" t="s">
        <v>1076</v>
      </c>
      <c r="B131" s="270" t="str">
        <f>Language!A547</f>
        <v>Are routine (user) maintenance records present?</v>
      </c>
      <c r="C131" s="270" t="s">
        <v>5837</v>
      </c>
      <c r="D131" s="286"/>
      <c r="E131" s="96"/>
      <c r="F131" s="234"/>
      <c r="H131" s="235">
        <f t="shared" si="20"/>
        <v>0</v>
      </c>
      <c r="I131" s="236" t="str">
        <f t="shared" si="21"/>
        <v>'</v>
      </c>
    </row>
    <row r="132" spans="1:9">
      <c r="A132" s="279" t="s">
        <v>1077</v>
      </c>
      <c r="B132" s="270" t="str">
        <f>Language!A548</f>
        <v>Are preventive (vendor) maintenance records present?</v>
      </c>
      <c r="C132" s="270" t="s">
        <v>6506</v>
      </c>
      <c r="D132" s="286"/>
      <c r="E132" s="96"/>
      <c r="F132" s="234"/>
      <c r="H132" s="235">
        <f t="shared" si="20"/>
        <v>0</v>
      </c>
      <c r="I132" s="236" t="str">
        <f t="shared" si="21"/>
        <v>'</v>
      </c>
    </row>
    <row r="133" spans="1:9">
      <c r="A133" s="279" t="s">
        <v>1078</v>
      </c>
      <c r="B133" s="270" t="str">
        <f>Language!A549</f>
        <v>Is a service contract in place?</v>
      </c>
      <c r="C133" s="270" t="s">
        <v>5838</v>
      </c>
      <c r="D133" s="286"/>
      <c r="E133" s="96"/>
      <c r="F133" s="234"/>
      <c r="H133" s="235">
        <f t="shared" si="20"/>
        <v>0</v>
      </c>
      <c r="I133" s="236" t="str">
        <f t="shared" si="21"/>
        <v>'</v>
      </c>
    </row>
    <row r="134" spans="1:9">
      <c r="A134" s="279" t="s">
        <v>1079</v>
      </c>
      <c r="B134" s="270" t="str">
        <f>Language!A550</f>
        <v>Is the software up to date?</v>
      </c>
      <c r="C134" s="270" t="s">
        <v>5839</v>
      </c>
      <c r="D134" s="286"/>
      <c r="E134" s="96"/>
      <c r="F134" s="234"/>
      <c r="H134" s="235">
        <f t="shared" si="20"/>
        <v>0</v>
      </c>
      <c r="I134" s="236" t="str">
        <f t="shared" si="21"/>
        <v>'</v>
      </c>
    </row>
    <row r="135" spans="1:9" ht="31.5">
      <c r="A135" s="279" t="s">
        <v>1080</v>
      </c>
      <c r="B135" s="270" t="str">
        <f>Language!A551</f>
        <v>Does the lab have an automated instrument for bacterial ID and AST? (e.g., Vitek, Microscan, Phoenix)</v>
      </c>
      <c r="C135" s="270" t="s">
        <v>6507</v>
      </c>
      <c r="D135" s="284"/>
      <c r="E135" s="285">
        <v>1</v>
      </c>
      <c r="F135" s="241"/>
      <c r="H135" s="235">
        <f t="shared" si="20"/>
        <v>0</v>
      </c>
      <c r="I135" s="236" t="str">
        <f>IF(H135="Yes",1,"'")</f>
        <v>'</v>
      </c>
    </row>
    <row r="136" spans="1:9">
      <c r="A136" s="279" t="s">
        <v>1081</v>
      </c>
      <c r="B136" s="270" t="str">
        <f>Language!A552</f>
        <v>Is the instrument functional today?</v>
      </c>
      <c r="C136" s="270" t="s">
        <v>6509</v>
      </c>
      <c r="D136" s="286"/>
      <c r="E136" s="96"/>
      <c r="F136" s="234"/>
      <c r="H136" s="235">
        <f t="shared" ref="H136:H163" si="22">D136</f>
        <v>0</v>
      </c>
      <c r="I136" s="236" t="str">
        <f t="shared" ref="I136:I141" si="23">IF(H136="Yes",1,IF(H136="No",0,"'"))</f>
        <v>'</v>
      </c>
    </row>
    <row r="137" spans="1:9">
      <c r="A137" s="279" t="s">
        <v>1082</v>
      </c>
      <c r="B137" s="270" t="str">
        <f>Language!A553</f>
        <v>Is a user manual present?</v>
      </c>
      <c r="C137" s="270" t="s">
        <v>5836</v>
      </c>
      <c r="D137" s="286"/>
      <c r="E137" s="96"/>
      <c r="F137" s="234"/>
      <c r="H137" s="235">
        <f t="shared" si="22"/>
        <v>0</v>
      </c>
      <c r="I137" s="236" t="str">
        <f t="shared" si="23"/>
        <v>'</v>
      </c>
    </row>
    <row r="138" spans="1:9">
      <c r="A138" s="279" t="s">
        <v>1083</v>
      </c>
      <c r="B138" s="270" t="str">
        <f>Language!A554</f>
        <v>Are routine (user) maintenance records present?</v>
      </c>
      <c r="C138" s="270" t="s">
        <v>5837</v>
      </c>
      <c r="D138" s="286"/>
      <c r="E138" s="96"/>
      <c r="F138" s="234"/>
      <c r="H138" s="235">
        <f t="shared" si="22"/>
        <v>0</v>
      </c>
      <c r="I138" s="236" t="str">
        <f t="shared" si="23"/>
        <v>'</v>
      </c>
    </row>
    <row r="139" spans="1:9">
      <c r="A139" s="279" t="s">
        <v>1084</v>
      </c>
      <c r="B139" s="270" t="str">
        <f>Language!A555</f>
        <v>Are preventive (vendor) maintenance records present?</v>
      </c>
      <c r="C139" s="270" t="s">
        <v>6506</v>
      </c>
      <c r="D139" s="286"/>
      <c r="E139" s="96"/>
      <c r="F139" s="234"/>
      <c r="H139" s="235">
        <f t="shared" si="22"/>
        <v>0</v>
      </c>
      <c r="I139" s="236" t="str">
        <f t="shared" si="23"/>
        <v>'</v>
      </c>
    </row>
    <row r="140" spans="1:9">
      <c r="A140" s="279" t="s">
        <v>1085</v>
      </c>
      <c r="B140" s="270" t="str">
        <f>Language!A556</f>
        <v>Is a service contract in place?</v>
      </c>
      <c r="C140" s="270" t="s">
        <v>5838</v>
      </c>
      <c r="D140" s="286"/>
      <c r="E140" s="96"/>
      <c r="F140" s="234"/>
      <c r="H140" s="235">
        <f t="shared" si="22"/>
        <v>0</v>
      </c>
      <c r="I140" s="236" t="str">
        <f t="shared" si="23"/>
        <v>'</v>
      </c>
    </row>
    <row r="141" spans="1:9">
      <c r="A141" s="279" t="s">
        <v>1086</v>
      </c>
      <c r="B141" s="270" t="str">
        <f>Language!A557</f>
        <v>Is the software up to date?</v>
      </c>
      <c r="C141" s="270" t="s">
        <v>5839</v>
      </c>
      <c r="D141" s="286"/>
      <c r="E141" s="96"/>
      <c r="F141" s="234"/>
      <c r="H141" s="235">
        <f t="shared" si="22"/>
        <v>0</v>
      </c>
      <c r="I141" s="236" t="str">
        <f t="shared" si="23"/>
        <v>'</v>
      </c>
    </row>
    <row r="142" spans="1:9" ht="31.5">
      <c r="A142" s="279" t="s">
        <v>1087</v>
      </c>
      <c r="B142" s="270" t="str">
        <f>Language!A558</f>
        <v>Does the lab have an automated instrument for reading disk diffusion? (e.g. SIRSCAN, BIOMIC V3, ADAGIO, etc.)</v>
      </c>
      <c r="C142" s="270" t="s">
        <v>6508</v>
      </c>
      <c r="D142" s="284"/>
      <c r="E142" s="285">
        <v>0</v>
      </c>
      <c r="F142" s="241"/>
      <c r="H142" s="235">
        <f t="shared" ref="H142:H148" si="24">D142</f>
        <v>0</v>
      </c>
      <c r="I142" s="236" t="str">
        <f>IF(H142="Yes",1,"'")</f>
        <v>'</v>
      </c>
    </row>
    <row r="143" spans="1:9">
      <c r="A143" s="279" t="s">
        <v>1088</v>
      </c>
      <c r="B143" s="270" t="str">
        <f>Language!A559</f>
        <v>Is the instrument functional today?</v>
      </c>
      <c r="C143" s="270" t="s">
        <v>6509</v>
      </c>
      <c r="D143" s="286"/>
      <c r="E143" s="96"/>
      <c r="F143" s="234"/>
      <c r="H143" s="235">
        <f t="shared" si="24"/>
        <v>0</v>
      </c>
      <c r="I143" s="236" t="str">
        <f t="shared" ref="I143:I148" si="25">IF(H143="Yes",1,IF(H143="No",0,"'"))</f>
        <v>'</v>
      </c>
    </row>
    <row r="144" spans="1:9">
      <c r="A144" s="279" t="s">
        <v>1089</v>
      </c>
      <c r="B144" s="270" t="str">
        <f>Language!A560</f>
        <v>Is a user manual present?</v>
      </c>
      <c r="C144" s="270" t="s">
        <v>5836</v>
      </c>
      <c r="D144" s="286"/>
      <c r="E144" s="96"/>
      <c r="F144" s="234"/>
      <c r="H144" s="235">
        <f t="shared" si="24"/>
        <v>0</v>
      </c>
      <c r="I144" s="236" t="str">
        <f t="shared" si="25"/>
        <v>'</v>
      </c>
    </row>
    <row r="145" spans="1:9">
      <c r="A145" s="279" t="s">
        <v>1090</v>
      </c>
      <c r="B145" s="270" t="str">
        <f>Language!A561</f>
        <v>Are routine (user) maintenance records present?</v>
      </c>
      <c r="C145" s="270" t="s">
        <v>5837</v>
      </c>
      <c r="D145" s="286"/>
      <c r="E145" s="96"/>
      <c r="F145" s="234"/>
      <c r="H145" s="235">
        <f t="shared" si="24"/>
        <v>0</v>
      </c>
      <c r="I145" s="236" t="str">
        <f t="shared" si="25"/>
        <v>'</v>
      </c>
    </row>
    <row r="146" spans="1:9">
      <c r="A146" s="279" t="s">
        <v>1091</v>
      </c>
      <c r="B146" s="270" t="str">
        <f>Language!A562</f>
        <v>Are preventive (vendor) maintenance records present?</v>
      </c>
      <c r="C146" s="270" t="s">
        <v>6506</v>
      </c>
      <c r="D146" s="286"/>
      <c r="E146" s="96"/>
      <c r="F146" s="234"/>
      <c r="H146" s="235">
        <f t="shared" si="24"/>
        <v>0</v>
      </c>
      <c r="I146" s="236" t="str">
        <f t="shared" si="25"/>
        <v>'</v>
      </c>
    </row>
    <row r="147" spans="1:9">
      <c r="A147" s="279" t="s">
        <v>1092</v>
      </c>
      <c r="B147" s="270" t="str">
        <f>Language!A563</f>
        <v>Is a service contract in place?</v>
      </c>
      <c r="C147" s="270" t="s">
        <v>5838</v>
      </c>
      <c r="D147" s="286"/>
      <c r="E147" s="96"/>
      <c r="F147" s="234"/>
      <c r="H147" s="235">
        <f t="shared" si="24"/>
        <v>0</v>
      </c>
      <c r="I147" s="236" t="str">
        <f t="shared" si="25"/>
        <v>'</v>
      </c>
    </row>
    <row r="148" spans="1:9">
      <c r="A148" s="279" t="s">
        <v>1093</v>
      </c>
      <c r="B148" s="270" t="str">
        <f>Language!A564</f>
        <v>Is the software up to date?</v>
      </c>
      <c r="C148" s="270" t="s">
        <v>5839</v>
      </c>
      <c r="D148" s="286"/>
      <c r="E148" s="96"/>
      <c r="F148" s="234"/>
      <c r="H148" s="235">
        <f t="shared" si="24"/>
        <v>0</v>
      </c>
      <c r="I148" s="236" t="str">
        <f t="shared" si="25"/>
        <v>'</v>
      </c>
    </row>
    <row r="149" spans="1:9" ht="31.5">
      <c r="A149" s="279" t="s">
        <v>1094</v>
      </c>
      <c r="B149" s="270" t="str">
        <f>Language!A565</f>
        <v>Does the lab have a MALDI instrument for organism ID? (e.g., Bruker, Biomerieux)</v>
      </c>
      <c r="C149" s="270" t="s">
        <v>6510</v>
      </c>
      <c r="D149" s="284"/>
      <c r="E149" s="285">
        <v>0</v>
      </c>
      <c r="F149" s="241"/>
      <c r="H149" s="235">
        <f t="shared" si="22"/>
        <v>0</v>
      </c>
      <c r="I149" s="236" t="str">
        <f>IF(H149="Yes",1,"'")</f>
        <v>'</v>
      </c>
    </row>
    <row r="150" spans="1:9">
      <c r="A150" s="279" t="s">
        <v>1856</v>
      </c>
      <c r="B150" s="270" t="str">
        <f>Language!A566</f>
        <v>Is the instrument functional today?</v>
      </c>
      <c r="C150" s="270" t="s">
        <v>6509</v>
      </c>
      <c r="D150" s="286"/>
      <c r="E150" s="96"/>
      <c r="F150" s="234"/>
      <c r="H150" s="235">
        <f t="shared" ref="H150:H156" si="26">D150</f>
        <v>0</v>
      </c>
      <c r="I150" s="236" t="str">
        <f t="shared" ref="I150:I155" si="27">IF(H150="Yes",1,IF(H150="No",0,"'"))</f>
        <v>'</v>
      </c>
    </row>
    <row r="151" spans="1:9">
      <c r="A151" s="279" t="s">
        <v>1857</v>
      </c>
      <c r="B151" s="270" t="str">
        <f>Language!A567</f>
        <v>Is a user manual present?</v>
      </c>
      <c r="C151" s="270" t="s">
        <v>5836</v>
      </c>
      <c r="D151" s="286"/>
      <c r="E151" s="96"/>
      <c r="F151" s="234"/>
      <c r="H151" s="235">
        <f t="shared" si="26"/>
        <v>0</v>
      </c>
      <c r="I151" s="236" t="str">
        <f t="shared" si="27"/>
        <v>'</v>
      </c>
    </row>
    <row r="152" spans="1:9">
      <c r="A152" s="279" t="s">
        <v>1858</v>
      </c>
      <c r="B152" s="270" t="str">
        <f>Language!A568</f>
        <v>Are routine (user) maintenance records present?</v>
      </c>
      <c r="C152" s="270" t="s">
        <v>5837</v>
      </c>
      <c r="D152" s="286"/>
      <c r="E152" s="96"/>
      <c r="F152" s="234"/>
      <c r="H152" s="235">
        <f t="shared" si="26"/>
        <v>0</v>
      </c>
      <c r="I152" s="236" t="str">
        <f t="shared" si="27"/>
        <v>'</v>
      </c>
    </row>
    <row r="153" spans="1:9">
      <c r="A153" s="279" t="s">
        <v>1859</v>
      </c>
      <c r="B153" s="270" t="str">
        <f>Language!A569</f>
        <v>Are preventive (vendor) maintenance records present?</v>
      </c>
      <c r="C153" s="270" t="s">
        <v>6506</v>
      </c>
      <c r="D153" s="286"/>
      <c r="E153" s="96"/>
      <c r="F153" s="234"/>
      <c r="H153" s="235">
        <f t="shared" si="26"/>
        <v>0</v>
      </c>
      <c r="I153" s="236" t="str">
        <f t="shared" si="27"/>
        <v>'</v>
      </c>
    </row>
    <row r="154" spans="1:9">
      <c r="A154" s="279" t="s">
        <v>1860</v>
      </c>
      <c r="B154" s="270" t="str">
        <f>Language!A570</f>
        <v>Is a service contract in place?</v>
      </c>
      <c r="C154" s="270" t="s">
        <v>5838</v>
      </c>
      <c r="D154" s="286"/>
      <c r="E154" s="96"/>
      <c r="F154" s="234"/>
      <c r="H154" s="235">
        <f t="shared" si="26"/>
        <v>0</v>
      </c>
      <c r="I154" s="236" t="str">
        <f t="shared" si="27"/>
        <v>'</v>
      </c>
    </row>
    <row r="155" spans="1:9">
      <c r="A155" s="279" t="s">
        <v>1861</v>
      </c>
      <c r="B155" s="270" t="str">
        <f>Language!A571</f>
        <v>Is the software up to date?</v>
      </c>
      <c r="C155" s="270" t="s">
        <v>5839</v>
      </c>
      <c r="D155" s="286"/>
      <c r="E155" s="96"/>
      <c r="F155" s="234"/>
      <c r="H155" s="235">
        <f t="shared" si="26"/>
        <v>0</v>
      </c>
      <c r="I155" s="236" t="str">
        <f t="shared" si="27"/>
        <v>'</v>
      </c>
    </row>
    <row r="156" spans="1:9" ht="31.5">
      <c r="A156" s="279" t="s">
        <v>1862</v>
      </c>
      <c r="B156" s="270" t="str">
        <f>Language!A572</f>
        <v>Does the lab have a PCR instrument used for detecting antibiotic resistance genes? (e.g., GeneXpert)</v>
      </c>
      <c r="C156" s="270" t="s">
        <v>5840</v>
      </c>
      <c r="D156" s="284"/>
      <c r="E156" s="285">
        <v>0</v>
      </c>
      <c r="F156" s="241"/>
      <c r="H156" s="235">
        <f t="shared" si="26"/>
        <v>0</v>
      </c>
      <c r="I156" s="236" t="str">
        <f>IF(H156="Yes",1,"'")</f>
        <v>'</v>
      </c>
    </row>
    <row r="157" spans="1:9">
      <c r="A157" s="279" t="s">
        <v>1863</v>
      </c>
      <c r="B157" s="270" t="str">
        <f>Language!A573</f>
        <v>Is the instrument functional today?</v>
      </c>
      <c r="C157" s="270" t="s">
        <v>6509</v>
      </c>
      <c r="D157" s="286"/>
      <c r="E157" s="96"/>
      <c r="F157" s="234"/>
      <c r="H157" s="235">
        <f t="shared" ref="H157:H162" si="28">D157</f>
        <v>0</v>
      </c>
      <c r="I157" s="236" t="str">
        <f t="shared" ref="I157:I162" si="29">IF(H157="Yes",1,IF(H157="No",0,"'"))</f>
        <v>'</v>
      </c>
    </row>
    <row r="158" spans="1:9">
      <c r="A158" s="279" t="s">
        <v>1864</v>
      </c>
      <c r="B158" s="270" t="str">
        <f>Language!A574</f>
        <v>Is a user manual present?</v>
      </c>
      <c r="C158" s="270" t="s">
        <v>5836</v>
      </c>
      <c r="D158" s="286"/>
      <c r="E158" s="96"/>
      <c r="F158" s="234"/>
      <c r="H158" s="235">
        <f t="shared" si="28"/>
        <v>0</v>
      </c>
      <c r="I158" s="236" t="str">
        <f t="shared" si="29"/>
        <v>'</v>
      </c>
    </row>
    <row r="159" spans="1:9">
      <c r="A159" s="279" t="s">
        <v>1865</v>
      </c>
      <c r="B159" s="270" t="str">
        <f>Language!A575</f>
        <v>Are routine (user) maintenance records present?</v>
      </c>
      <c r="C159" s="270" t="s">
        <v>5837</v>
      </c>
      <c r="D159" s="286"/>
      <c r="E159" s="96"/>
      <c r="F159" s="234"/>
      <c r="H159" s="235">
        <f t="shared" si="28"/>
        <v>0</v>
      </c>
      <c r="I159" s="236" t="str">
        <f t="shared" si="29"/>
        <v>'</v>
      </c>
    </row>
    <row r="160" spans="1:9">
      <c r="A160" s="279" t="s">
        <v>1866</v>
      </c>
      <c r="B160" s="270" t="str">
        <f>Language!A576</f>
        <v>Are preventive (vendor) maintenance records present?</v>
      </c>
      <c r="C160" s="270" t="s">
        <v>6506</v>
      </c>
      <c r="D160" s="286"/>
      <c r="E160" s="96"/>
      <c r="F160" s="234"/>
      <c r="H160" s="235">
        <f t="shared" si="28"/>
        <v>0</v>
      </c>
      <c r="I160" s="236" t="str">
        <f t="shared" si="29"/>
        <v>'</v>
      </c>
    </row>
    <row r="161" spans="1:10">
      <c r="A161" s="279" t="s">
        <v>1867</v>
      </c>
      <c r="B161" s="270" t="str">
        <f>Language!A577</f>
        <v>Is a service contract in place?</v>
      </c>
      <c r="C161" s="270" t="s">
        <v>5838</v>
      </c>
      <c r="D161" s="286"/>
      <c r="E161" s="96"/>
      <c r="F161" s="234"/>
      <c r="H161" s="235">
        <f t="shared" si="28"/>
        <v>0</v>
      </c>
      <c r="I161" s="236" t="str">
        <f t="shared" si="29"/>
        <v>'</v>
      </c>
    </row>
    <row r="162" spans="1:10">
      <c r="A162" s="279" t="s">
        <v>1868</v>
      </c>
      <c r="B162" s="270" t="str">
        <f>Language!A578</f>
        <v>Is the software up to date?</v>
      </c>
      <c r="C162" s="270" t="s">
        <v>5839</v>
      </c>
      <c r="D162" s="286"/>
      <c r="E162" s="96"/>
      <c r="F162" s="234"/>
      <c r="H162" s="235">
        <f t="shared" si="28"/>
        <v>0</v>
      </c>
      <c r="I162" s="236" t="str">
        <f t="shared" si="29"/>
        <v>'</v>
      </c>
    </row>
    <row r="163" spans="1:10" ht="47.25">
      <c r="A163" s="279" t="s">
        <v>1869</v>
      </c>
      <c r="B163" s="270" t="str">
        <f>Language!A579</f>
        <v>In the last 6 months, has prolonged instrument failure disrupted the ability to provide routine bacteriology services?</v>
      </c>
      <c r="C163" s="270" t="s">
        <v>6511</v>
      </c>
      <c r="D163" s="286"/>
      <c r="E163" s="96"/>
      <c r="F163" s="234"/>
      <c r="H163" s="235">
        <f t="shared" si="22"/>
        <v>0</v>
      </c>
      <c r="I163" s="236" t="str">
        <f>IF(H163="Yes",0,IF(H163="No",1,"'"))</f>
        <v>'</v>
      </c>
      <c r="J163" s="236" t="str">
        <f>IF(D163="Yes","System Flag","'")</f>
        <v>'</v>
      </c>
    </row>
    <row r="164" spans="1:10" ht="47.25">
      <c r="A164" s="279" t="s">
        <v>2283</v>
      </c>
      <c r="B164" s="270" t="str">
        <f>Language!A580</f>
        <v>In the event of prolonged instrument failure, is a contingency plan in place to provide uninterrupted bacteriology services?</v>
      </c>
      <c r="C164" s="270" t="s">
        <v>6512</v>
      </c>
      <c r="D164" s="286"/>
      <c r="E164" s="96"/>
      <c r="F164" s="234"/>
      <c r="H164" s="235">
        <f>D164</f>
        <v>0</v>
      </c>
      <c r="I164" s="236" t="str">
        <f t="shared" ref="I164" si="30">IF(H164="Yes",1,IF(H164="No",0,"'"))</f>
        <v>'</v>
      </c>
    </row>
    <row r="165" spans="1:10" ht="16.5" thickBot="1">
      <c r="A165" s="221"/>
    </row>
    <row r="166" spans="1:10" ht="16.5" thickBot="1">
      <c r="A166" s="224"/>
      <c r="B166" s="225" t="str">
        <f>Language!A581</f>
        <v>INVENTORY &amp; STOCK OUTS</v>
      </c>
      <c r="C166" s="225" t="s">
        <v>6513</v>
      </c>
      <c r="D166" s="226"/>
      <c r="F166" s="227"/>
    </row>
    <row r="167" spans="1:10" ht="31.5">
      <c r="A167" s="279" t="s">
        <v>2284</v>
      </c>
      <c r="B167" s="229" t="str">
        <f>Language!A582</f>
        <v>Does the lab have an inventory control system in place?</v>
      </c>
      <c r="C167" s="229" t="s">
        <v>5841</v>
      </c>
      <c r="D167" s="286"/>
      <c r="F167" s="234"/>
      <c r="H167" s="235">
        <f>D167</f>
        <v>0</v>
      </c>
      <c r="I167" s="236" t="str">
        <f t="shared" ref="I167" si="31">IF(H167="Yes",1,IF(H167="No",0,"'"))</f>
        <v>'</v>
      </c>
    </row>
    <row r="168" spans="1:10" ht="47.25">
      <c r="A168" s="279" t="s">
        <v>2285</v>
      </c>
      <c r="B168" s="83" t="str">
        <f>Language!A583</f>
        <v>In the last 6 months, has the lab/hospital experienced stock outs of specimen collection materials? (For example, blood culture bottles, sterile cups, sterile swabs)</v>
      </c>
      <c r="C168" s="83" t="s">
        <v>6514</v>
      </c>
      <c r="D168" s="286"/>
      <c r="F168" s="234"/>
      <c r="H168" s="235">
        <f>D168</f>
        <v>0</v>
      </c>
      <c r="I168" s="236" t="str">
        <f>IF(H168="Yes",0,IF(H168="No",1,"'"))</f>
        <v>'</v>
      </c>
      <c r="J168" s="20"/>
    </row>
    <row r="169" spans="1:10" ht="63">
      <c r="A169" s="279" t="s">
        <v>2286</v>
      </c>
      <c r="B169" s="83" t="str">
        <f>Language!A584</f>
        <v>In the last 6 months, has the lab experienced stock outs of consumables? (For example, petri dishes, tubes, sterile saline, pipettes, pipette tips, plastic inoculating loops, gloves, paper, gauze, disinfectant)</v>
      </c>
      <c r="C169" s="83" t="s">
        <v>6516</v>
      </c>
      <c r="D169" s="286"/>
      <c r="F169" s="234"/>
      <c r="H169" s="235">
        <f t="shared" ref="H169:H175" si="32">D169</f>
        <v>0</v>
      </c>
      <c r="I169" s="236" t="str">
        <f t="shared" ref="I169:I176" si="33">IF(H169="Yes",0,IF(H169="No",1,"'"))</f>
        <v>'</v>
      </c>
      <c r="J169" s="20"/>
    </row>
    <row r="170" spans="1:10" ht="47.25">
      <c r="A170" s="279" t="s">
        <v>2287</v>
      </c>
      <c r="B170" s="83" t="str">
        <f>Language!A585</f>
        <v>In the last 6 months, has the lab experienced stock outs of media? (For example, powdered media, sheep blood, other additives, tubed media)</v>
      </c>
      <c r="C170" s="83" t="s">
        <v>6517</v>
      </c>
      <c r="D170" s="286"/>
      <c r="F170" s="287"/>
      <c r="H170" s="235">
        <f t="shared" si="32"/>
        <v>0</v>
      </c>
      <c r="I170" s="236" t="str">
        <f t="shared" si="33"/>
        <v>'</v>
      </c>
      <c r="J170" s="20"/>
    </row>
    <row r="171" spans="1:10" ht="47.25">
      <c r="A171" s="279" t="s">
        <v>2288</v>
      </c>
      <c r="B171" s="83" t="str">
        <f>Language!A586</f>
        <v>In the last 6 months, has the lab experienced stock outs of conventional reagents? (For example, oxidase reagent, indole reagent, catalase reagent, coagulase reagent, etc.)</v>
      </c>
      <c r="C171" s="83" t="s">
        <v>5842</v>
      </c>
      <c r="D171" s="286"/>
      <c r="F171" s="287"/>
      <c r="H171" s="235">
        <f t="shared" si="32"/>
        <v>0</v>
      </c>
      <c r="I171" s="236" t="str">
        <f t="shared" si="33"/>
        <v>'</v>
      </c>
      <c r="J171" s="20"/>
    </row>
    <row r="172" spans="1:10" ht="31.5">
      <c r="A172" s="279" t="s">
        <v>2289</v>
      </c>
      <c r="B172" s="83" t="str">
        <f>Language!A587</f>
        <v>In the last 6 months, has the lab experienced stock outs of antibiotic disks or strips?</v>
      </c>
      <c r="C172" s="83" t="s">
        <v>5843</v>
      </c>
      <c r="D172" s="286"/>
      <c r="F172" s="287"/>
      <c r="H172" s="235">
        <f t="shared" si="32"/>
        <v>0</v>
      </c>
      <c r="I172" s="236" t="str">
        <f t="shared" si="33"/>
        <v>'</v>
      </c>
      <c r="J172" s="20"/>
    </row>
    <row r="173" spans="1:10" ht="31.5">
      <c r="A173" s="279" t="s">
        <v>2290</v>
      </c>
      <c r="B173" s="83" t="str">
        <f>Language!A588</f>
        <v>In the last 6 months, has the lab experienced stock outs of ID or AST cards/trays for the automated instruments?</v>
      </c>
      <c r="C173" s="83" t="s">
        <v>6518</v>
      </c>
      <c r="D173" s="286"/>
      <c r="F173" s="287"/>
      <c r="H173" s="235">
        <f t="shared" si="32"/>
        <v>0</v>
      </c>
      <c r="I173" s="236" t="str">
        <f t="shared" si="33"/>
        <v>'</v>
      </c>
      <c r="J173" s="20"/>
    </row>
    <row r="174" spans="1:10" ht="31.5">
      <c r="A174" s="279" t="s">
        <v>2291</v>
      </c>
      <c r="B174" s="83" t="str">
        <f>Language!A589</f>
        <v xml:space="preserve">In the last 6 months, has the lab experienced stock outs of control materials or reference strains? </v>
      </c>
      <c r="C174" s="83" t="s">
        <v>6515</v>
      </c>
      <c r="D174" s="286"/>
      <c r="F174" s="234"/>
      <c r="H174" s="235">
        <f t="shared" si="32"/>
        <v>0</v>
      </c>
      <c r="I174" s="236" t="str">
        <f t="shared" si="33"/>
        <v>'</v>
      </c>
      <c r="J174" s="20"/>
    </row>
    <row r="175" spans="1:10" ht="31.5">
      <c r="A175" s="279" t="s">
        <v>2292</v>
      </c>
      <c r="B175" s="83" t="str">
        <f>Language!A590</f>
        <v xml:space="preserve">In the last 6 months, has the lab experienced stock outs of other key materials? </v>
      </c>
      <c r="C175" s="83" t="s">
        <v>6519</v>
      </c>
      <c r="D175" s="286"/>
      <c r="F175" s="237"/>
      <c r="H175" s="235">
        <f t="shared" si="32"/>
        <v>0</v>
      </c>
      <c r="I175" s="236" t="str">
        <f t="shared" si="33"/>
        <v>'</v>
      </c>
      <c r="J175" s="20"/>
    </row>
    <row r="176" spans="1:10" ht="47.25">
      <c r="A176" s="279" t="s">
        <v>2293</v>
      </c>
      <c r="B176" s="83" t="str">
        <f>Language!A591</f>
        <v>In the last 6 months, have any stock outs disrupted the lab's ability to provide routine bacteriology services?</v>
      </c>
      <c r="C176" s="83" t="s">
        <v>6520</v>
      </c>
      <c r="D176" s="286"/>
      <c r="F176" s="234"/>
      <c r="H176" s="235">
        <f>D176</f>
        <v>0</v>
      </c>
      <c r="I176" s="236" t="str">
        <f t="shared" si="33"/>
        <v>'</v>
      </c>
      <c r="J176" s="236" t="str">
        <f>IF(D176="Yes","System Flag","'")</f>
        <v>'</v>
      </c>
    </row>
    <row r="177" spans="1:10" ht="47.25">
      <c r="A177" s="279" t="s">
        <v>2294</v>
      </c>
      <c r="B177" s="244" t="str">
        <f>Language!A592</f>
        <v>In the event of stock outs, is a contingency plan in place to provide uninterrupted bacteriology services?</v>
      </c>
      <c r="C177" s="244" t="s">
        <v>6521</v>
      </c>
      <c r="D177" s="286"/>
      <c r="E177" s="96"/>
      <c r="F177" s="234"/>
      <c r="H177" s="235">
        <f>D177</f>
        <v>0</v>
      </c>
      <c r="I177" s="236" t="str">
        <f t="shared" ref="I177" si="34">IF(H177="Yes",1,IF(H177="No",0,"'"))</f>
        <v>'</v>
      </c>
    </row>
    <row r="178" spans="1:10" ht="78.75">
      <c r="A178" s="221"/>
      <c r="B178" s="240" t="str">
        <f>Language!A593</f>
        <v>Standard: Testing services should not be subject to interruption due to stock outs. Laboratories should pursue all options for borrowing stock from another laboratory or referring samples to another testing facility while the stock out is being addressed.</v>
      </c>
      <c r="C178" s="240" t="s">
        <v>5844</v>
      </c>
    </row>
    <row r="179" spans="1:10" ht="63">
      <c r="A179" s="279" t="s">
        <v>2295</v>
      </c>
      <c r="B179" s="270" t="str">
        <f>Language!A594</f>
        <v>Are all currently in use media, reagents and test kits within the manufacturer-assigned expiry dates? (Verify by random sampling)</v>
      </c>
      <c r="C179" s="270" t="s">
        <v>6522</v>
      </c>
      <c r="D179" s="286"/>
      <c r="F179" s="234"/>
      <c r="H179" s="235">
        <f>D179</f>
        <v>0</v>
      </c>
      <c r="I179" s="236" t="str">
        <f t="shared" ref="I179" si="35">IF(H179="Yes",1,IF(H179="No",0,"'"))</f>
        <v>'</v>
      </c>
    </row>
    <row r="180" spans="1:10" ht="78.75">
      <c r="A180" s="221"/>
      <c r="B180" s="240" t="str">
        <f>Language!A595</f>
        <v>Standard: All reagent and test kits in use, as well as those in stock, should be within the manufacturer-assigned expiry dates. Expired stock should not be entered into use and should be documented before disposal.</v>
      </c>
      <c r="C180" s="240" t="s">
        <v>5845</v>
      </c>
    </row>
    <row r="181" spans="1:10" ht="78.75">
      <c r="A181" s="279" t="s">
        <v>2296</v>
      </c>
      <c r="B181" s="229" t="str">
        <f>Language!A596</f>
        <v>Are all reconstituted reagents, such as coagulase plasma, within stability from the date of reconstitution? (Coagulase plasma expires 30 days after reconstitution when stored frozen).</v>
      </c>
      <c r="C181" s="229" t="s">
        <v>5846</v>
      </c>
      <c r="D181" s="286"/>
      <c r="F181" s="234"/>
      <c r="H181" s="235">
        <f>D181</f>
        <v>0</v>
      </c>
      <c r="I181" s="236" t="str">
        <f t="shared" ref="I181" si="36">IF(H181="Yes",1,IF(H181="No",0,"'"))</f>
        <v>'</v>
      </c>
      <c r="J181" s="20"/>
    </row>
    <row r="182" spans="1:10">
      <c r="B182" s="240"/>
      <c r="C182" s="240"/>
    </row>
    <row r="183" spans="1:10">
      <c r="A183" s="26"/>
      <c r="B183" s="256"/>
      <c r="C183" s="256"/>
      <c r="D183" s="26"/>
      <c r="F183" s="271"/>
      <c r="H183" s="26"/>
    </row>
    <row r="184" spans="1:10">
      <c r="A184" s="26"/>
      <c r="B184" s="256"/>
      <c r="C184" s="256"/>
      <c r="D184" s="26"/>
      <c r="F184" s="271"/>
      <c r="H184" s="26"/>
    </row>
    <row r="185" spans="1:10">
      <c r="A185" s="26"/>
      <c r="B185" s="256"/>
      <c r="C185" s="256"/>
      <c r="D185" s="26"/>
      <c r="F185" s="271"/>
      <c r="H185" s="26"/>
    </row>
    <row r="186" spans="1:10">
      <c r="A186" s="26"/>
      <c r="B186" s="256"/>
      <c r="C186" s="256"/>
      <c r="D186" s="26"/>
      <c r="F186" s="271"/>
      <c r="H186" s="26"/>
    </row>
    <row r="193" spans="2:3">
      <c r="B193" s="256"/>
      <c r="C193" s="256"/>
    </row>
  </sheetData>
  <dataConsolidate/>
  <mergeCells count="2">
    <mergeCell ref="B84:B86"/>
    <mergeCell ref="C84:C86"/>
  </mergeCells>
  <phoneticPr fontId="26" type="noConversion"/>
  <conditionalFormatting sqref="I125 I55 I15">
    <cfRule type="cellIs" dxfId="1967" priority="579" stopIfTrue="1" operator="lessThan">
      <formula>0.5</formula>
    </cfRule>
    <cfRule type="cellIs" dxfId="1966" priority="580" stopIfTrue="1" operator="between">
      <formula>0.5</formula>
      <formula>0.75</formula>
    </cfRule>
    <cfRule type="cellIs" dxfId="1965" priority="581" stopIfTrue="1" operator="greaterThan">
      <formula>0.75</formula>
    </cfRule>
  </conditionalFormatting>
  <conditionalFormatting sqref="D4">
    <cfRule type="cellIs" dxfId="1964" priority="576" stopIfTrue="1" operator="greaterThanOrEqual">
      <formula>0.8</formula>
    </cfRule>
    <cfRule type="cellIs" dxfId="1963" priority="577" stopIfTrue="1" operator="between">
      <formula>0.5</formula>
      <formula>0.799</formula>
    </cfRule>
    <cfRule type="cellIs" dxfId="1962" priority="578" stopIfTrue="1" operator="lessThan">
      <formula>0.5</formula>
    </cfRule>
  </conditionalFormatting>
  <conditionalFormatting sqref="D166">
    <cfRule type="cellIs" dxfId="1961" priority="558" stopIfTrue="1" operator="greaterThanOrEqual">
      <formula>0.8</formula>
    </cfRule>
    <cfRule type="cellIs" dxfId="1960" priority="559" stopIfTrue="1" operator="between">
      <formula>0.5</formula>
      <formula>0.799</formula>
    </cfRule>
    <cfRule type="cellIs" dxfId="1959" priority="560" stopIfTrue="1" operator="lessThan">
      <formula>0.5</formula>
    </cfRule>
  </conditionalFormatting>
  <conditionalFormatting sqref="D21">
    <cfRule type="cellIs" dxfId="1958" priority="333" stopIfTrue="1" operator="greaterThanOrEqual">
      <formula>0.8</formula>
    </cfRule>
    <cfRule type="cellIs" dxfId="1957" priority="334" stopIfTrue="1" operator="between">
      <formula>0.5</formula>
      <formula>0.799</formula>
    </cfRule>
    <cfRule type="cellIs" dxfId="1956" priority="335" stopIfTrue="1" operator="lessThan">
      <formula>0.5</formula>
    </cfRule>
  </conditionalFormatting>
  <conditionalFormatting sqref="D126">
    <cfRule type="cellIs" dxfId="1955" priority="330" stopIfTrue="1" operator="greaterThanOrEqual">
      <formula>0.8</formula>
    </cfRule>
    <cfRule type="cellIs" dxfId="1954" priority="331" stopIfTrue="1" operator="between">
      <formula>0.5</formula>
      <formula>0.799</formula>
    </cfRule>
    <cfRule type="cellIs" dxfId="1953" priority="332" stopIfTrue="1" operator="lessThan">
      <formula>0.5</formula>
    </cfRule>
  </conditionalFormatting>
  <conditionalFormatting sqref="D56">
    <cfRule type="cellIs" dxfId="1952" priority="327" stopIfTrue="1" operator="greaterThanOrEqual">
      <formula>0.8</formula>
    </cfRule>
    <cfRule type="cellIs" dxfId="1951" priority="328" stopIfTrue="1" operator="between">
      <formula>0.5</formula>
      <formula>0.799</formula>
    </cfRule>
    <cfRule type="cellIs" dxfId="1950" priority="329" stopIfTrue="1" operator="lessThan">
      <formula>0.5</formula>
    </cfRule>
  </conditionalFormatting>
  <conditionalFormatting sqref="I128">
    <cfRule type="cellIs" dxfId="1949" priority="258" stopIfTrue="1" operator="lessThan">
      <formula>0.5</formula>
    </cfRule>
    <cfRule type="cellIs" dxfId="1948" priority="259" stopIfTrue="1" operator="between">
      <formula>0.5</formula>
      <formula>0.75</formula>
    </cfRule>
    <cfRule type="cellIs" dxfId="1947" priority="260" stopIfTrue="1" operator="greaterThan">
      <formula>0.75</formula>
    </cfRule>
  </conditionalFormatting>
  <conditionalFormatting sqref="I135">
    <cfRule type="cellIs" dxfId="1946" priority="255" stopIfTrue="1" operator="lessThan">
      <formula>0.5</formula>
    </cfRule>
    <cfRule type="cellIs" dxfId="1945" priority="256" stopIfTrue="1" operator="between">
      <formula>0.5</formula>
      <formula>0.75</formula>
    </cfRule>
    <cfRule type="cellIs" dxfId="1944" priority="257" stopIfTrue="1" operator="greaterThan">
      <formula>0.75</formula>
    </cfRule>
  </conditionalFormatting>
  <conditionalFormatting sqref="I82">
    <cfRule type="cellIs" dxfId="1943" priority="237" stopIfTrue="1" operator="lessThan">
      <formula>0.5</formula>
    </cfRule>
    <cfRule type="cellIs" dxfId="1942" priority="238" stopIfTrue="1" operator="between">
      <formula>0.5</formula>
      <formula>0.75</formula>
    </cfRule>
    <cfRule type="cellIs" dxfId="1941" priority="239" stopIfTrue="1" operator="greaterThan">
      <formula>0.75</formula>
    </cfRule>
  </conditionalFormatting>
  <conditionalFormatting sqref="D71">
    <cfRule type="cellIs" dxfId="1940" priority="219" stopIfTrue="1" operator="greaterThanOrEqual">
      <formula>0.8</formula>
    </cfRule>
    <cfRule type="cellIs" dxfId="1939" priority="220" stopIfTrue="1" operator="between">
      <formula>0.5</formula>
      <formula>0.799</formula>
    </cfRule>
    <cfRule type="cellIs" dxfId="1938" priority="221" stopIfTrue="1" operator="lessThan">
      <formula>0.5</formula>
    </cfRule>
  </conditionalFormatting>
  <conditionalFormatting sqref="I47:I48">
    <cfRule type="cellIs" dxfId="1937" priority="216" stopIfTrue="1" operator="lessThan">
      <formula>0.5</formula>
    </cfRule>
    <cfRule type="cellIs" dxfId="1936" priority="217" stopIfTrue="1" operator="between">
      <formula>0.5</formula>
      <formula>0.75</formula>
    </cfRule>
    <cfRule type="cellIs" dxfId="1935" priority="218" stopIfTrue="1" operator="greaterThan">
      <formula>0.75</formula>
    </cfRule>
  </conditionalFormatting>
  <conditionalFormatting sqref="D45">
    <cfRule type="cellIs" dxfId="1934" priority="213" stopIfTrue="1" operator="greaterThanOrEqual">
      <formula>0.8</formula>
    </cfRule>
    <cfRule type="cellIs" dxfId="1933" priority="214" stopIfTrue="1" operator="between">
      <formula>0.5</formula>
      <formula>0.799</formula>
    </cfRule>
    <cfRule type="cellIs" dxfId="1932" priority="215" stopIfTrue="1" operator="lessThan">
      <formula>0.5</formula>
    </cfRule>
  </conditionalFormatting>
  <conditionalFormatting sqref="I13:I14">
    <cfRule type="cellIs" dxfId="1931" priority="159" stopIfTrue="1" operator="lessThan">
      <formula>0.5</formula>
    </cfRule>
    <cfRule type="cellIs" dxfId="1930" priority="160" stopIfTrue="1" operator="between">
      <formula>0.5</formula>
      <formula>0.75</formula>
    </cfRule>
    <cfRule type="cellIs" dxfId="1929" priority="161" stopIfTrue="1" operator="greaterThan">
      <formula>0.75</formula>
    </cfRule>
  </conditionalFormatting>
  <conditionalFormatting sqref="I123">
    <cfRule type="cellIs" dxfId="1928" priority="169" stopIfTrue="1" operator="lessThan">
      <formula>0.5</formula>
    </cfRule>
    <cfRule type="cellIs" dxfId="1927" priority="170" stopIfTrue="1" operator="between">
      <formula>0.5</formula>
      <formula>0.75</formula>
    </cfRule>
    <cfRule type="cellIs" dxfId="1926" priority="171" stopIfTrue="1" operator="greaterThan">
      <formula>0.75</formula>
    </cfRule>
  </conditionalFormatting>
  <conditionalFormatting sqref="D117">
    <cfRule type="cellIs" dxfId="1925" priority="162" stopIfTrue="1" operator="greaterThanOrEqual">
      <formula>0.8</formula>
    </cfRule>
    <cfRule type="cellIs" dxfId="1924" priority="163" stopIfTrue="1" operator="between">
      <formula>0.5</formula>
      <formula>0.799</formula>
    </cfRule>
    <cfRule type="cellIs" dxfId="1923" priority="164" stopIfTrue="1" operator="lessThan">
      <formula>0.5</formula>
    </cfRule>
  </conditionalFormatting>
  <conditionalFormatting sqref="I18">
    <cfRule type="cellIs" dxfId="1922" priority="150" stopIfTrue="1" operator="lessThan">
      <formula>0.5</formula>
    </cfRule>
    <cfRule type="cellIs" dxfId="1921" priority="151" stopIfTrue="1" operator="between">
      <formula>0.5</formula>
      <formula>0.75</formula>
    </cfRule>
    <cfRule type="cellIs" dxfId="1920" priority="152" stopIfTrue="1" operator="greaterThan">
      <formula>0.75</formula>
    </cfRule>
  </conditionalFormatting>
  <conditionalFormatting sqref="I113">
    <cfRule type="cellIs" dxfId="1919" priority="147" stopIfTrue="1" operator="lessThan">
      <formula>0.5</formula>
    </cfRule>
    <cfRule type="cellIs" dxfId="1918" priority="148" stopIfTrue="1" operator="between">
      <formula>0.5</formula>
      <formula>0.75</formula>
    </cfRule>
    <cfRule type="cellIs" dxfId="1917" priority="149" stopIfTrue="1" operator="greaterThan">
      <formula>0.75</formula>
    </cfRule>
  </conditionalFormatting>
  <conditionalFormatting sqref="D83">
    <cfRule type="cellIs" dxfId="1916" priority="110" stopIfTrue="1" operator="greaterThanOrEqual">
      <formula>0.8</formula>
    </cfRule>
    <cfRule type="cellIs" dxfId="1915" priority="111" stopIfTrue="1" operator="between">
      <formula>0.5</formula>
      <formula>0.799</formula>
    </cfRule>
    <cfRule type="cellIs" dxfId="1914" priority="112" stopIfTrue="1" operator="lessThan">
      <formula>0.5</formula>
    </cfRule>
  </conditionalFormatting>
  <conditionalFormatting sqref="D84:D85">
    <cfRule type="cellIs" dxfId="1913" priority="75" stopIfTrue="1" operator="lessThan">
      <formula>0.5</formula>
    </cfRule>
    <cfRule type="cellIs" dxfId="1912" priority="76" stopIfTrue="1" operator="between">
      <formula>0.5</formula>
      <formula>0.75</formula>
    </cfRule>
    <cfRule type="cellIs" dxfId="1911" priority="77" stopIfTrue="1" operator="greaterThan">
      <formula>0.75</formula>
    </cfRule>
  </conditionalFormatting>
  <conditionalFormatting sqref="I124">
    <cfRule type="cellIs" dxfId="1910" priority="64" stopIfTrue="1" operator="lessThan">
      <formula>0.5</formula>
    </cfRule>
    <cfRule type="cellIs" dxfId="1909" priority="65" stopIfTrue="1" operator="between">
      <formula>0.5</formula>
      <formula>0.75</formula>
    </cfRule>
    <cfRule type="cellIs" dxfId="1908" priority="66" stopIfTrue="1" operator="greaterThan">
      <formula>0.75</formula>
    </cfRule>
  </conditionalFormatting>
  <conditionalFormatting sqref="J67">
    <cfRule type="cellIs" dxfId="1907" priority="53" stopIfTrue="1" operator="lessThan">
      <formula>0.5</formula>
    </cfRule>
    <cfRule type="cellIs" dxfId="1906" priority="54" stopIfTrue="1" operator="between">
      <formula>0.5</formula>
      <formula>0.75</formula>
    </cfRule>
    <cfRule type="cellIs" dxfId="1905" priority="55" stopIfTrue="1" operator="greaterThan">
      <formula>0.75</formula>
    </cfRule>
  </conditionalFormatting>
  <conditionalFormatting sqref="J15">
    <cfRule type="containsText" dxfId="1904" priority="56" operator="containsText" text="System Flag">
      <formula>NOT(ISERROR(SEARCH("System Flag",J15)))</formula>
    </cfRule>
  </conditionalFormatting>
  <conditionalFormatting sqref="J67">
    <cfRule type="containsText" dxfId="1903" priority="52" stopIfTrue="1" operator="containsText" text="RED FLAG">
      <formula>NOT(ISERROR(SEARCH("RED FLAG",J67)))</formula>
    </cfRule>
  </conditionalFormatting>
  <conditionalFormatting sqref="J41">
    <cfRule type="cellIs" dxfId="1902" priority="49" stopIfTrue="1" operator="lessThan">
      <formula>0.5</formula>
    </cfRule>
    <cfRule type="cellIs" dxfId="1901" priority="50" stopIfTrue="1" operator="between">
      <formula>0.5</formula>
      <formula>0.75</formula>
    </cfRule>
    <cfRule type="cellIs" dxfId="1900" priority="51" stopIfTrue="1" operator="greaterThan">
      <formula>0.75</formula>
    </cfRule>
  </conditionalFormatting>
  <conditionalFormatting sqref="J41">
    <cfRule type="containsText" dxfId="1899" priority="48" stopIfTrue="1" operator="containsText" text="RED FLAG">
      <formula>NOT(ISERROR(SEARCH("RED FLAG",J41)))</formula>
    </cfRule>
  </conditionalFormatting>
  <conditionalFormatting sqref="I149">
    <cfRule type="cellIs" dxfId="1898" priority="42" stopIfTrue="1" operator="lessThan">
      <formula>0.5</formula>
    </cfRule>
    <cfRule type="cellIs" dxfId="1897" priority="43" stopIfTrue="1" operator="between">
      <formula>0.5</formula>
      <formula>0.75</formula>
    </cfRule>
    <cfRule type="cellIs" dxfId="1896" priority="44" stopIfTrue="1" operator="greaterThan">
      <formula>0.75</formula>
    </cfRule>
  </conditionalFormatting>
  <conditionalFormatting sqref="I142">
    <cfRule type="cellIs" dxfId="1895" priority="27" stopIfTrue="1" operator="lessThan">
      <formula>0.5</formula>
    </cfRule>
    <cfRule type="cellIs" dxfId="1894" priority="28" stopIfTrue="1" operator="between">
      <formula>0.5</formula>
      <formula>0.75</formula>
    </cfRule>
    <cfRule type="cellIs" dxfId="1893" priority="29" stopIfTrue="1" operator="greaterThan">
      <formula>0.75</formula>
    </cfRule>
  </conditionalFormatting>
  <conditionalFormatting sqref="I156">
    <cfRule type="cellIs" dxfId="1892" priority="33" stopIfTrue="1" operator="lessThan">
      <formula>0.5</formula>
    </cfRule>
    <cfRule type="cellIs" dxfId="1891" priority="34" stopIfTrue="1" operator="between">
      <formula>0.5</formula>
      <formula>0.75</formula>
    </cfRule>
    <cfRule type="cellIs" dxfId="1890" priority="35" stopIfTrue="1" operator="greaterThan">
      <formula>0.75</formula>
    </cfRule>
  </conditionalFormatting>
  <conditionalFormatting sqref="I6:I12">
    <cfRule type="cellIs" dxfId="1889" priority="24" stopIfTrue="1" operator="lessThan">
      <formula>0.5</formula>
    </cfRule>
    <cfRule type="cellIs" dxfId="1888" priority="25" stopIfTrue="1" operator="between">
      <formula>0.5</formula>
      <formula>0.75</formula>
    </cfRule>
    <cfRule type="cellIs" dxfId="1887" priority="26" stopIfTrue="1" operator="greaterThan">
      <formula>0.75</formula>
    </cfRule>
  </conditionalFormatting>
  <conditionalFormatting sqref="I6:I12">
    <cfRule type="containsText" dxfId="1886" priority="23" stopIfTrue="1" operator="containsText" text="RED FLAG">
      <formula>NOT(ISERROR(SEARCH("RED FLAG",I6)))</formula>
    </cfRule>
  </conditionalFormatting>
  <conditionalFormatting sqref="I110:I111 I106:I108 I100:I101 I97:I98 I94:I95 I91:I92 I88:I89 I73:I81 I58:I69 I49:I54 I23:I43 I16 I103:I104">
    <cfRule type="cellIs" dxfId="1885" priority="20" stopIfTrue="1" operator="lessThan">
      <formula>0.5</formula>
    </cfRule>
    <cfRule type="cellIs" dxfId="1884" priority="21" stopIfTrue="1" operator="between">
      <formula>0.5</formula>
      <formula>0.75</formula>
    </cfRule>
    <cfRule type="cellIs" dxfId="1883" priority="22" stopIfTrue="1" operator="greaterThan">
      <formula>0.75</formula>
    </cfRule>
  </conditionalFormatting>
  <conditionalFormatting sqref="I110:I111 I106:I108 I100:I101 I97:I98 I94:I95 I91:I92 I88:I89 I73:I81 I58:I69 I49:I54 I23:I43 I16 I103:I104">
    <cfRule type="containsText" dxfId="1882" priority="19" stopIfTrue="1" operator="containsText" text="RED FLAG">
      <formula>NOT(ISERROR(SEARCH("RED FLAG",I16)))</formula>
    </cfRule>
  </conditionalFormatting>
  <conditionalFormatting sqref="I119:I122">
    <cfRule type="cellIs" dxfId="1881" priority="16" stopIfTrue="1" operator="lessThan">
      <formula>0.5</formula>
    </cfRule>
    <cfRule type="cellIs" dxfId="1880" priority="17" stopIfTrue="1" operator="between">
      <formula>0.5</formula>
      <formula>0.75</formula>
    </cfRule>
    <cfRule type="cellIs" dxfId="1879" priority="18" stopIfTrue="1" operator="greaterThan">
      <formula>0.75</formula>
    </cfRule>
  </conditionalFormatting>
  <conditionalFormatting sqref="I119:I122">
    <cfRule type="containsText" dxfId="1878" priority="15" stopIfTrue="1" operator="containsText" text="RED FLAG">
      <formula>NOT(ISERROR(SEARCH("RED FLAG",I119)))</formula>
    </cfRule>
  </conditionalFormatting>
  <conditionalFormatting sqref="I181 I179 I177 I167 I164 I157:I162 I150:I155 I143:I148 I136:I141 I129:I134">
    <cfRule type="cellIs" dxfId="1877" priority="12" stopIfTrue="1" operator="lessThan">
      <formula>0.5</formula>
    </cfRule>
    <cfRule type="cellIs" dxfId="1876" priority="13" stopIfTrue="1" operator="between">
      <formula>0.5</formula>
      <formula>0.75</formula>
    </cfRule>
    <cfRule type="cellIs" dxfId="1875" priority="14" stopIfTrue="1" operator="greaterThan">
      <formula>0.75</formula>
    </cfRule>
  </conditionalFormatting>
  <conditionalFormatting sqref="I181 I179 I177 I167 I164 I157:I162 I150:I155 I143:I148 I136:I141 I129:I134">
    <cfRule type="containsText" dxfId="1874" priority="11" stopIfTrue="1" operator="containsText" text="RED FLAG">
      <formula>NOT(ISERROR(SEARCH("RED FLAG",I129)))</formula>
    </cfRule>
  </conditionalFormatting>
  <conditionalFormatting sqref="I163">
    <cfRule type="cellIs" dxfId="1873" priority="7" stopIfTrue="1" operator="lessThan">
      <formula>0.5</formula>
    </cfRule>
    <cfRule type="cellIs" dxfId="1872" priority="8" stopIfTrue="1" operator="between">
      <formula>0.5</formula>
      <formula>0.75</formula>
    </cfRule>
    <cfRule type="cellIs" dxfId="1871" priority="9" stopIfTrue="1" operator="greaterThan">
      <formula>0.75</formula>
    </cfRule>
  </conditionalFormatting>
  <conditionalFormatting sqref="I168:I176">
    <cfRule type="cellIs" dxfId="1870" priority="3" stopIfTrue="1" operator="lessThan">
      <formula>0.5</formula>
    </cfRule>
    <cfRule type="cellIs" dxfId="1869" priority="4" stopIfTrue="1" operator="between">
      <formula>0.5</formula>
      <formula>0.75</formula>
    </cfRule>
    <cfRule type="cellIs" dxfId="1868" priority="5" stopIfTrue="1" operator="greaterThan">
      <formula>0.75</formula>
    </cfRule>
  </conditionalFormatting>
  <conditionalFormatting sqref="J176">
    <cfRule type="containsText" dxfId="1867" priority="2" operator="containsText" text="System Flag">
      <formula>NOT(ISERROR(SEARCH("System Flag",J176)))</formula>
    </cfRule>
  </conditionalFormatting>
  <conditionalFormatting sqref="J163">
    <cfRule type="containsText" dxfId="1866" priority="1" operator="containsText" text="System Flag">
      <formula>NOT(ISERROR(SEARCH("System Flag",J163)))</formula>
    </cfRule>
  </conditionalFormatting>
  <dataValidations count="5">
    <dataValidation type="list" allowBlank="1" showInputMessage="1" showErrorMessage="1" sqref="D46 D128 D103:D104 D135 D142 D23:D43 D163:D164 D88:D89 D100:D101 D179 D6:D12 D15:D16 D149 D156 D167:D172 D174:D177">
      <formula1>"Yes,No"</formula1>
    </dataValidation>
    <dataValidation type="list" allowBlank="1" showInputMessage="1" showErrorMessage="1" sqref="D129:D134 D181 D49:D54 D73:D81 D58:D69 D110:D111 D119:D122 D97:D98 D106:D108 D91:D92 D94:D95 D124 D157:D162 D150:D155 D136:D141 D143:D148 D173">
      <formula1>"Yes,No,NA"</formula1>
    </dataValidation>
    <dataValidation type="list" allowBlank="1" showInputMessage="1" showErrorMessage="1" sqref="D18 D113">
      <formula1>"1,2,3"</formula1>
    </dataValidation>
    <dataValidation type="list" allowBlank="1" showInputMessage="1" showErrorMessage="1" sqref="D13:D14">
      <formula1>"Yes,Partial,No"</formula1>
    </dataValidation>
    <dataValidation type="list" allowBlank="1" showInputMessage="1" showErrorMessage="1" sqref="D123">
      <formula1>"1,2,3,4"</formula1>
    </dataValidation>
  </dataValidations>
  <pageMargins left="0.25" right="0.25" top="0.75" bottom="0.75" header="0.3" footer="0.3"/>
  <pageSetup paperSize="9" scale="88" fitToHeight="9" orientation="landscape" r:id="rId1"/>
  <headerFooter>
    <oddFooter>&amp;C&amp;A &amp;P</oddFooter>
    <firstFooter>&amp;C7</firstFooter>
  </headerFooter>
  <rowBreaks count="5" manualBreakCount="5">
    <brk id="20" max="8" man="1"/>
    <brk id="44" max="8" man="1"/>
    <brk id="70" max="8" man="1"/>
    <brk id="125" max="8" man="1"/>
    <brk id="155" max="5" man="1"/>
  </rowBreaks>
  <drawing r:id="rId2"/>
  <extLst>
    <ext xmlns:x14="http://schemas.microsoft.com/office/spreadsheetml/2009/9/main" uri="{78C0D931-6437-407d-A8EE-F0AAD7539E65}">
      <x14:conditionalFormattings>
        <x14:conditionalFormatting xmlns:xm="http://schemas.microsoft.com/office/excel/2006/main">
          <x14:cfRule type="containsText" priority="1301" stopIfTrue="1" operator="containsText" text="RED FLAG" id="{80BB7D83-2B20-4171-BCCA-AB54AA03F862}">
            <xm:f>NOT(ISERROR(SEARCH("RED FLAG",'ID QC-6.'!#REF!)))</xm:f>
            <x14:dxf>
              <font>
                <color rgb="FF9C0006"/>
              </font>
              <fill>
                <patternFill>
                  <bgColor rgb="FFFFC7CE"/>
                </patternFill>
              </fill>
            </x14:dxf>
          </x14:cfRule>
          <xm:sqref>I55 I83:I87 I96 I90</xm:sqref>
        </x14:conditionalFormatting>
        <x14:conditionalFormatting xmlns:xm="http://schemas.microsoft.com/office/excel/2006/main">
          <x14:cfRule type="containsText" priority="1305" stopIfTrue="1" operator="containsText" text="RED FLAG" id="{B6516C9F-3D7F-4172-A765-8BD455D99E5C}">
            <xm:f>NOT(ISERROR(SEARCH("RED FLAG",'ID QC-6.'!#REF!)))</xm:f>
            <x14:dxf>
              <font>
                <color rgb="FF9C0006"/>
              </font>
              <fill>
                <patternFill>
                  <bgColor rgb="FFFFC7CE"/>
                </patternFill>
              </fill>
            </x14:dxf>
          </x14:cfRule>
          <xm:sqref>I117:I118</xm:sqref>
        </x14:conditionalFormatting>
        <x14:conditionalFormatting xmlns:xm="http://schemas.microsoft.com/office/excel/2006/main">
          <x14:cfRule type="containsText" priority="1306" stopIfTrue="1" operator="containsText" text="RED FLAG" id="{80BB7D83-2B20-4171-BCCA-AB54AA03F862}">
            <xm:f>NOT(ISERROR(SEARCH("RED FLAG",'ID QC-6.'!#REF!)))</xm:f>
            <x14:dxf>
              <font>
                <color rgb="FF9C0006"/>
              </font>
              <fill>
                <patternFill>
                  <bgColor rgb="FFFFC7CE"/>
                </patternFill>
              </fill>
            </x14:dxf>
          </x14:cfRule>
          <xm:sqref>I123</xm:sqref>
        </x14:conditionalFormatting>
        <x14:conditionalFormatting xmlns:xm="http://schemas.microsoft.com/office/excel/2006/main">
          <x14:cfRule type="containsText" priority="1308" stopIfTrue="1" operator="containsText" text="RED FLAG" id="{B1C575C8-8F06-42D7-977F-6F0D998501BC}">
            <xm:f>NOT(ISERROR(SEARCH("RED FLAG",'ID QC-6.'!#REF!)))</xm:f>
            <x14:dxf>
              <font>
                <color rgb="FF9C0006"/>
              </font>
              <fill>
                <patternFill>
                  <bgColor rgb="FFFFC7CE"/>
                </patternFill>
              </fill>
            </x14:dxf>
          </x14:cfRule>
          <xm:sqref>I109 I112:I115</xm:sqref>
        </x14:conditionalFormatting>
        <x14:conditionalFormatting xmlns:xm="http://schemas.microsoft.com/office/excel/2006/main">
          <x14:cfRule type="containsText" priority="1312" stopIfTrue="1" operator="containsText" text="RED FLAG" id="{B1C575C8-8F06-42D7-977F-6F0D998501BC}">
            <xm:f>NOT(ISERROR(SEARCH("RED FLAG",'ID QC-6.'!#REF!)))</xm:f>
            <x14:dxf>
              <font>
                <color rgb="FF9C0006"/>
              </font>
              <fill>
                <patternFill>
                  <bgColor rgb="FFFFC7CE"/>
                </patternFill>
              </fill>
            </x14:dxf>
          </x14:cfRule>
          <xm:sqref>I99 I105</xm:sqref>
        </x14:conditionalFormatting>
        <x14:conditionalFormatting xmlns:xm="http://schemas.microsoft.com/office/excel/2006/main">
          <x14:cfRule type="containsText" priority="1313" stopIfTrue="1" operator="containsText" text="RED FLAG" id="{B1C575C8-8F06-42D7-977F-6F0D998501BC}">
            <xm:f>NOT(ISERROR(SEARCH("RED FLAG",'ID QC-6.'!#REF!)))</xm:f>
            <x14:dxf>
              <font>
                <color rgb="FF9C0006"/>
              </font>
              <fill>
                <patternFill>
                  <bgColor rgb="FFFFC7CE"/>
                </patternFill>
              </fill>
            </x14:dxf>
          </x14:cfRule>
          <xm:sqref>I116</xm:sqref>
        </x14:conditionalFormatting>
        <x14:conditionalFormatting xmlns:xm="http://schemas.microsoft.com/office/excel/2006/main">
          <x14:cfRule type="containsText" priority="1315" stopIfTrue="1" operator="containsText" text="RED FLAG" id="{80BB7D83-2B20-4171-BCCA-AB54AA03F862}">
            <xm:f>NOT(ISERROR(SEARCH("RED FLAG",'ID QC-6.'!#REF!)))</xm:f>
            <x14:dxf>
              <font>
                <color rgb="FF9C0006"/>
              </font>
              <fill>
                <patternFill>
                  <bgColor rgb="FFFFC7CE"/>
                </patternFill>
              </fill>
            </x14:dxf>
          </x14:cfRule>
          <xm:sqref>I45:I48</xm:sqref>
        </x14:conditionalFormatting>
        <x14:conditionalFormatting xmlns:xm="http://schemas.microsoft.com/office/excel/2006/main">
          <x14:cfRule type="containsText" priority="78" stopIfTrue="1" operator="containsText" text="RED FLAG" id="{46184576-07A6-6446-9665-B80337F1DADD}">
            <xm:f>NOT(ISERROR(SEARCH("RED FLAG",'ID QC-6.'!#REF!)))</xm:f>
            <x14:dxf>
              <font>
                <color rgb="FF9C0006"/>
              </font>
              <fill>
                <patternFill>
                  <bgColor rgb="FFFFC7CE"/>
                </patternFill>
              </fill>
            </x14:dxf>
          </x14:cfRule>
          <xm:sqref>D84:D85</xm:sqref>
        </x14:conditionalFormatting>
        <x14:conditionalFormatting xmlns:xm="http://schemas.microsoft.com/office/excel/2006/main">
          <x14:cfRule type="containsText" priority="74" stopIfTrue="1" operator="containsText" text="RED FLAG" id="{CD9D5D25-37E2-446C-98D0-606777B9878F}">
            <xm:f>NOT(ISERROR(SEARCH("RED FLAG",'ID QC-6.'!#REF!)))</xm:f>
            <x14:dxf>
              <font>
                <color rgb="FF9C0006"/>
              </font>
              <fill>
                <patternFill>
                  <bgColor rgb="FFFFC7CE"/>
                </patternFill>
              </fill>
            </x14:dxf>
          </x14:cfRule>
          <xm:sqref>I93</xm:sqref>
        </x14:conditionalFormatting>
        <x14:conditionalFormatting xmlns:xm="http://schemas.microsoft.com/office/excel/2006/main">
          <x14:cfRule type="containsText" priority="67" stopIfTrue="1" operator="containsText" text="RED FLAG" id="{6C471814-8830-470A-8D34-88B8B15251C5}">
            <xm:f>NOT(ISERROR(SEARCH("RED FLAG",'ID QC-6.'!#REF!)))</xm:f>
            <x14:dxf>
              <font>
                <color rgb="FF9C0006"/>
              </font>
              <fill>
                <patternFill>
                  <bgColor rgb="FFFFC7CE"/>
                </patternFill>
              </fill>
            </x14:dxf>
          </x14:cfRule>
          <xm:sqref>I124</xm:sqref>
        </x14:conditionalFormatting>
        <x14:conditionalFormatting xmlns:xm="http://schemas.microsoft.com/office/excel/2006/main">
          <x14:cfRule type="containsText" priority="10" stopIfTrue="1" operator="containsText" text="RED FLAG" id="{71225955-C49B-4DEE-AFFB-4E1B574ACC26}">
            <xm:f>NOT(ISERROR(SEARCH("RED FLAG",'ID QC-6.'!#REF!)))</xm:f>
            <x14:dxf>
              <font>
                <color rgb="FF9C0006"/>
              </font>
              <fill>
                <patternFill>
                  <bgColor rgb="FFFFC7CE"/>
                </patternFill>
              </fill>
            </x14:dxf>
          </x14:cfRule>
          <xm:sqref>I163</xm:sqref>
        </x14:conditionalFormatting>
        <x14:conditionalFormatting xmlns:xm="http://schemas.microsoft.com/office/excel/2006/main">
          <x14:cfRule type="containsText" priority="6" stopIfTrue="1" operator="containsText" text="RED FLAG" id="{02203C20-9524-4F27-AF4E-B6A95EF99234}">
            <xm:f>NOT(ISERROR(SEARCH("RED FLAG",'ID QC-6.'!#REF!)))</xm:f>
            <x14:dxf>
              <font>
                <color rgb="FF9C0006"/>
              </font>
              <fill>
                <patternFill>
                  <bgColor rgb="FFFFC7CE"/>
                </patternFill>
              </fill>
            </x14:dxf>
          </x14:cfRule>
          <xm:sqref>I168:I176</xm:sqref>
        </x14:conditionalFormatting>
      </x14:conditionalFormattings>
    </ex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70C0"/>
    <pageSetUpPr fitToPage="1"/>
  </sheetPr>
  <dimension ref="A1:M92"/>
  <sheetViews>
    <sheetView view="pageBreakPreview" topLeftCell="A2" zoomScale="60" zoomScaleNormal="100" workbookViewId="0">
      <selection activeCell="A2" sqref="A1:XFD1048576"/>
    </sheetView>
  </sheetViews>
  <sheetFormatPr defaultColWidth="11" defaultRowHeight="15.75"/>
  <cols>
    <col min="1" max="1" width="4.625" style="403" customWidth="1"/>
    <col min="2" max="3" width="50.875" style="229" customWidth="1"/>
    <col min="4" max="4" width="6.375" style="218" customWidth="1"/>
    <col min="5" max="5" width="3.625" style="26" customWidth="1"/>
    <col min="6" max="6" width="32.25" style="219" customWidth="1"/>
    <col min="7" max="7" width="3.625" style="26" customWidth="1"/>
    <col min="8" max="8" width="5.125" style="220" customWidth="1"/>
    <col min="9" max="9" width="5.125" style="26" customWidth="1"/>
    <col min="10" max="10" width="9.625" style="26" customWidth="1"/>
    <col min="11" max="13" width="11" style="54"/>
    <col min="14" max="16384" width="11" style="26"/>
  </cols>
  <sheetData>
    <row r="1" spans="1:10" ht="31.5" hidden="1">
      <c r="B1" s="214" t="s">
        <v>5697</v>
      </c>
      <c r="C1" s="214" t="s">
        <v>5767</v>
      </c>
    </row>
    <row r="2" spans="1:10">
      <c r="A2" s="288"/>
      <c r="B2" s="4" t="str">
        <f>Language!A603</f>
        <v>2 - LABORATORY INFORMATION SYSTEM (ELECTRONIC)</v>
      </c>
      <c r="C2" s="4" t="s">
        <v>6428</v>
      </c>
      <c r="D2" s="17"/>
      <c r="F2" s="222" t="str">
        <f>'Facility-1.'!F2</f>
        <v>Comments/ Nhận xét</v>
      </c>
      <c r="G2" s="54"/>
      <c r="H2" s="80"/>
      <c r="I2" s="54"/>
      <c r="J2" s="54"/>
    </row>
    <row r="3" spans="1:10" ht="47.25">
      <c r="A3" s="288"/>
      <c r="B3" s="436" t="str">
        <f>Language!A604</f>
        <v>If the lab does not use an electronic LIS, answer No to question 2.1, then skip to Data Management</v>
      </c>
      <c r="C3" s="436" t="s">
        <v>5847</v>
      </c>
      <c r="D3" s="17"/>
      <c r="G3" s="437"/>
      <c r="H3" s="80"/>
      <c r="I3" s="54"/>
      <c r="J3" s="54"/>
    </row>
    <row r="4" spans="1:10" ht="63">
      <c r="A4" s="288"/>
      <c r="B4" s="438" t="str">
        <f>Language!A605</f>
        <v>The scores for this section reflect the usability of the computer-based LIS and it's likely compatibility with AMR surveillance systems, not the quality of the laboratory</v>
      </c>
      <c r="C4" s="438" t="s">
        <v>5848</v>
      </c>
      <c r="D4" s="17"/>
      <c r="G4" s="439"/>
      <c r="H4" s="80"/>
      <c r="I4" s="54"/>
      <c r="J4" s="54"/>
    </row>
    <row r="5" spans="1:10" ht="48" thickBot="1">
      <c r="A5" s="288"/>
      <c r="B5" s="240" t="str">
        <f>Language!A606</f>
        <v>When exporting data from an LIS for data analysis purposes, including AMR surveillance, it is important that each data field is discrete</v>
      </c>
      <c r="C5" s="240" t="s">
        <v>5849</v>
      </c>
      <c r="D5" s="440"/>
      <c r="G5" s="441"/>
      <c r="H5" s="441"/>
      <c r="I5" s="441"/>
      <c r="J5" s="441"/>
    </row>
    <row r="6" spans="1:10" ht="16.5" thickBot="1">
      <c r="A6" s="294"/>
      <c r="B6" s="442" t="str">
        <f>Language!A607</f>
        <v>DEMOGRAPHIC DATA FIELDS</v>
      </c>
      <c r="C6" s="442" t="s">
        <v>6526</v>
      </c>
      <c r="D6" s="226"/>
      <c r="F6" s="227"/>
      <c r="G6" s="441"/>
      <c r="H6" s="441"/>
      <c r="I6" s="441"/>
      <c r="J6" s="441"/>
    </row>
    <row r="7" spans="1:10" ht="32.25" thickBot="1">
      <c r="A7" s="288" t="s">
        <v>400</v>
      </c>
      <c r="B7" s="270" t="str">
        <f>Language!A608</f>
        <v>Does the laboratory use a computer-based Laboratory Information System (LIS)?</v>
      </c>
      <c r="C7" s="270" t="s">
        <v>5850</v>
      </c>
      <c r="D7" s="286"/>
      <c r="F7" s="443"/>
      <c r="H7" s="235">
        <f>D7</f>
        <v>0</v>
      </c>
      <c r="I7" s="236" t="str">
        <f t="shared" ref="I7" si="0">IF(H7="Yes",1,IF(H7="No",0,"'"))</f>
        <v>'</v>
      </c>
      <c r="J7" s="236" t="str">
        <f>IF(D7="No","System Flag","'")</f>
        <v>'</v>
      </c>
    </row>
    <row r="8" spans="1:10" ht="31.5">
      <c r="A8" s="288"/>
      <c r="B8" s="240" t="str">
        <f>Language!A609</f>
        <v>If yes, please record name in comments. PLEASE NOTE: WHONET is not an LIS</v>
      </c>
      <c r="C8" s="240" t="s">
        <v>5851</v>
      </c>
      <c r="D8" s="26"/>
      <c r="F8" s="271"/>
      <c r="H8" s="26"/>
      <c r="I8" s="236"/>
    </row>
    <row r="9" spans="1:10" ht="31.5">
      <c r="A9" s="288"/>
      <c r="B9" s="270" t="str">
        <f>Language!A610</f>
        <v>Observe data entry into the LIS. Are individual data fields present for each of the following?</v>
      </c>
      <c r="C9" s="270" t="s">
        <v>5852</v>
      </c>
      <c r="D9" s="26"/>
      <c r="F9" s="271"/>
    </row>
    <row r="10" spans="1:10">
      <c r="A10" s="288" t="s">
        <v>401</v>
      </c>
      <c r="B10" s="270" t="str">
        <f>Language!A611</f>
        <v>Patient Last Name/Surname</v>
      </c>
      <c r="C10" s="270" t="s">
        <v>5853</v>
      </c>
      <c r="D10" s="286"/>
      <c r="F10" s="237"/>
      <c r="H10" s="235">
        <f>D10</f>
        <v>0</v>
      </c>
      <c r="I10" s="236" t="str">
        <f t="shared" ref="I10:I16" si="1">IF(H10="Yes",1,IF(H10="No",0,"'"))</f>
        <v>'</v>
      </c>
    </row>
    <row r="11" spans="1:10">
      <c r="A11" s="288" t="s">
        <v>402</v>
      </c>
      <c r="B11" s="270" t="str">
        <f>Language!A612</f>
        <v>Patient First Name</v>
      </c>
      <c r="C11" s="270" t="s">
        <v>5854</v>
      </c>
      <c r="D11" s="286"/>
      <c r="F11" s="237"/>
      <c r="H11" s="235">
        <f>D11</f>
        <v>0</v>
      </c>
      <c r="I11" s="236" t="str">
        <f t="shared" si="1"/>
        <v>'</v>
      </c>
    </row>
    <row r="12" spans="1:10">
      <c r="A12" s="288" t="s">
        <v>403</v>
      </c>
      <c r="B12" s="270" t="str">
        <f>Language!A613</f>
        <v>Patient Identification Number</v>
      </c>
      <c r="C12" s="270" t="s">
        <v>5855</v>
      </c>
      <c r="D12" s="286"/>
      <c r="F12" s="237"/>
      <c r="H12" s="235">
        <f t="shared" ref="H12:H17" si="2">D12</f>
        <v>0</v>
      </c>
      <c r="I12" s="236" t="str">
        <f t="shared" si="1"/>
        <v>'</v>
      </c>
      <c r="J12" s="440"/>
    </row>
    <row r="13" spans="1:10">
      <c r="A13" s="288" t="s">
        <v>404</v>
      </c>
      <c r="B13" s="270" t="str">
        <f>Language!A614</f>
        <v>Patient Date of Birth</v>
      </c>
      <c r="C13" s="270" t="s">
        <v>5856</v>
      </c>
      <c r="D13" s="286"/>
      <c r="F13" s="237"/>
      <c r="H13" s="235">
        <f t="shared" si="2"/>
        <v>0</v>
      </c>
      <c r="I13" s="236" t="str">
        <f t="shared" si="1"/>
        <v>'</v>
      </c>
      <c r="J13" s="440"/>
    </row>
    <row r="14" spans="1:10">
      <c r="A14" s="288" t="s">
        <v>405</v>
      </c>
      <c r="B14" s="270" t="str">
        <f>Language!A615</f>
        <v>Patient Age</v>
      </c>
      <c r="C14" s="270" t="s">
        <v>5857</v>
      </c>
      <c r="D14" s="286"/>
      <c r="F14" s="237"/>
      <c r="H14" s="235">
        <f t="shared" si="2"/>
        <v>0</v>
      </c>
      <c r="I14" s="236" t="str">
        <f t="shared" si="1"/>
        <v>'</v>
      </c>
      <c r="J14" s="440"/>
    </row>
    <row r="15" spans="1:10">
      <c r="A15" s="288" t="s">
        <v>1095</v>
      </c>
      <c r="B15" s="270" t="str">
        <f>Language!A616</f>
        <v>Patient Gender</v>
      </c>
      <c r="C15" s="270" t="s">
        <v>5858</v>
      </c>
      <c r="D15" s="286"/>
      <c r="F15" s="237"/>
      <c r="H15" s="235">
        <f t="shared" si="2"/>
        <v>0</v>
      </c>
      <c r="I15" s="236" t="str">
        <f t="shared" si="1"/>
        <v>'</v>
      </c>
      <c r="J15" s="440"/>
    </row>
    <row r="16" spans="1:10" ht="31.5">
      <c r="A16" s="288" t="s">
        <v>1096</v>
      </c>
      <c r="B16" s="270" t="str">
        <f>Language!A617</f>
        <v>Patient Location (Ward or Unit at the time of specimen collection, e.g., "ICU")</v>
      </c>
      <c r="C16" s="270" t="s">
        <v>5859</v>
      </c>
      <c r="D16" s="286"/>
      <c r="F16" s="237"/>
      <c r="H16" s="235">
        <f t="shared" si="2"/>
        <v>0</v>
      </c>
      <c r="I16" s="236" t="str">
        <f t="shared" si="1"/>
        <v>'</v>
      </c>
      <c r="J16" s="440"/>
    </row>
    <row r="17" spans="1:10">
      <c r="A17" s="288" t="s">
        <v>406</v>
      </c>
      <c r="B17" s="270" t="str">
        <f>Language!A618</f>
        <v>Patient Date of Admission</v>
      </c>
      <c r="C17" s="270" t="s">
        <v>5860</v>
      </c>
      <c r="D17" s="286"/>
      <c r="F17" s="237"/>
      <c r="H17" s="235">
        <f t="shared" si="2"/>
        <v>0</v>
      </c>
      <c r="I17" s="236" t="str">
        <f>IF(H17="Yes",1,"'")</f>
        <v>'</v>
      </c>
      <c r="J17" s="440"/>
    </row>
    <row r="18" spans="1:10" ht="16.5" thickBot="1">
      <c r="A18" s="288"/>
    </row>
    <row r="19" spans="1:10" ht="16.5" thickBot="1">
      <c r="A19" s="294"/>
      <c r="B19" s="442" t="str">
        <f>Language!A619</f>
        <v>SPECIMEN DATA FIELDS</v>
      </c>
      <c r="C19" s="442" t="s">
        <v>6525</v>
      </c>
      <c r="D19" s="226"/>
      <c r="F19" s="227"/>
      <c r="G19" s="440"/>
      <c r="H19" s="440"/>
      <c r="I19" s="440"/>
      <c r="J19" s="440"/>
    </row>
    <row r="20" spans="1:10" ht="31.5">
      <c r="A20" s="288"/>
      <c r="B20" s="270" t="str">
        <f>Language!A620</f>
        <v>Observe data entry into the LIS. Are individual data fields present for each of the following?</v>
      </c>
      <c r="C20" s="270" t="s">
        <v>5852</v>
      </c>
      <c r="D20" s="26"/>
      <c r="F20" s="271"/>
      <c r="H20" s="26"/>
    </row>
    <row r="21" spans="1:10">
      <c r="A21" s="288" t="s">
        <v>407</v>
      </c>
      <c r="B21" s="270" t="str">
        <f>Language!A621</f>
        <v>Specimen identification number</v>
      </c>
      <c r="C21" s="270" t="s">
        <v>5861</v>
      </c>
      <c r="D21" s="286"/>
      <c r="F21" s="234"/>
      <c r="H21" s="235">
        <f>D21</f>
        <v>0</v>
      </c>
      <c r="I21" s="236" t="str">
        <f t="shared" ref="I21:I28" si="3">IF(H21="Yes",1,IF(H21="No",0,"'"))</f>
        <v>'</v>
      </c>
      <c r="J21" s="440"/>
    </row>
    <row r="22" spans="1:10">
      <c r="A22" s="288" t="s">
        <v>408</v>
      </c>
      <c r="B22" s="270" t="str">
        <f>Language!A622</f>
        <v>Specimen Type (e.g. Wound)</v>
      </c>
      <c r="C22" s="270" t="s">
        <v>5862</v>
      </c>
      <c r="D22" s="286"/>
      <c r="F22" s="234"/>
      <c r="H22" s="235">
        <f t="shared" ref="H22:H28" si="4">D22</f>
        <v>0</v>
      </c>
      <c r="I22" s="236" t="str">
        <f t="shared" si="3"/>
        <v>'</v>
      </c>
      <c r="J22" s="444"/>
    </row>
    <row r="23" spans="1:10">
      <c r="A23" s="288" t="s">
        <v>409</v>
      </c>
      <c r="B23" s="270" t="str">
        <f>Language!A623</f>
        <v>Specimen Source/Body Site (e.g. Arm)</v>
      </c>
      <c r="C23" s="270" t="s">
        <v>5863</v>
      </c>
      <c r="D23" s="286"/>
      <c r="F23" s="234"/>
      <c r="H23" s="235">
        <f t="shared" si="4"/>
        <v>0</v>
      </c>
      <c r="I23" s="236" t="str">
        <f t="shared" si="3"/>
        <v>'</v>
      </c>
      <c r="J23" s="444"/>
    </row>
    <row r="24" spans="1:10">
      <c r="A24" s="288" t="s">
        <v>410</v>
      </c>
      <c r="B24" s="270" t="str">
        <f>Language!A624</f>
        <v>Additional descriptors (e.g., Left, Right)</v>
      </c>
      <c r="C24" s="270" t="s">
        <v>5864</v>
      </c>
      <c r="D24" s="286"/>
      <c r="F24" s="234"/>
      <c r="H24" s="235">
        <f t="shared" si="4"/>
        <v>0</v>
      </c>
      <c r="I24" s="236" t="str">
        <f t="shared" si="3"/>
        <v>'</v>
      </c>
      <c r="J24" s="444"/>
    </row>
    <row r="25" spans="1:10">
      <c r="A25" s="288" t="s">
        <v>411</v>
      </c>
      <c r="B25" s="270" t="str">
        <f>Language!A625</f>
        <v>Date of specimen collection</v>
      </c>
      <c r="C25" s="270" t="s">
        <v>5865</v>
      </c>
      <c r="D25" s="286"/>
      <c r="F25" s="239"/>
      <c r="H25" s="235">
        <f t="shared" si="4"/>
        <v>0</v>
      </c>
      <c r="I25" s="236" t="str">
        <f t="shared" si="3"/>
        <v>'</v>
      </c>
      <c r="J25" s="440"/>
    </row>
    <row r="26" spans="1:10">
      <c r="A26" s="288" t="s">
        <v>412</v>
      </c>
      <c r="B26" s="270" t="str">
        <f>Language!A626</f>
        <v>Time of specimen collection</v>
      </c>
      <c r="C26" s="270" t="s">
        <v>5866</v>
      </c>
      <c r="D26" s="286"/>
      <c r="F26" s="239"/>
      <c r="H26" s="235">
        <f t="shared" si="4"/>
        <v>0</v>
      </c>
      <c r="I26" s="236" t="str">
        <f t="shared" si="3"/>
        <v>'</v>
      </c>
    </row>
    <row r="27" spans="1:10">
      <c r="A27" s="288" t="s">
        <v>413</v>
      </c>
      <c r="B27" s="270" t="str">
        <f>Language!A627</f>
        <v>Date of specimen receipt</v>
      </c>
      <c r="C27" s="270" t="s">
        <v>5867</v>
      </c>
      <c r="D27" s="286"/>
      <c r="F27" s="234"/>
      <c r="H27" s="235">
        <f t="shared" si="4"/>
        <v>0</v>
      </c>
      <c r="I27" s="236" t="str">
        <f t="shared" si="3"/>
        <v>'</v>
      </c>
      <c r="J27" s="440"/>
    </row>
    <row r="28" spans="1:10">
      <c r="A28" s="288" t="s">
        <v>414</v>
      </c>
      <c r="B28" s="270" t="str">
        <f>Language!A628</f>
        <v>Time of specimen receipt</v>
      </c>
      <c r="C28" s="270" t="s">
        <v>5868</v>
      </c>
      <c r="D28" s="286"/>
      <c r="F28" s="234"/>
      <c r="H28" s="235">
        <f t="shared" si="4"/>
        <v>0</v>
      </c>
      <c r="I28" s="236" t="str">
        <f t="shared" si="3"/>
        <v>'</v>
      </c>
      <c r="J28" s="440"/>
    </row>
    <row r="29" spans="1:10" ht="16.5" thickBot="1">
      <c r="A29" s="288"/>
      <c r="B29" s="270"/>
      <c r="C29" s="270"/>
      <c r="D29" s="440"/>
      <c r="E29" s="440"/>
      <c r="F29" s="445"/>
      <c r="G29" s="235"/>
      <c r="H29" s="235"/>
      <c r="I29" s="236"/>
      <c r="J29" s="440"/>
    </row>
    <row r="30" spans="1:10" ht="16.5" thickBot="1">
      <c r="A30" s="294"/>
      <c r="B30" s="225" t="str">
        <f>Language!A629</f>
        <v>CULTURE OBSERVATION DATA FIELDS</v>
      </c>
      <c r="C30" s="225" t="s">
        <v>6524</v>
      </c>
      <c r="D30" s="226"/>
      <c r="F30" s="227"/>
    </row>
    <row r="31" spans="1:10" ht="31.5">
      <c r="A31" s="288"/>
      <c r="B31" s="270" t="str">
        <f>Language!A630</f>
        <v>Observe culture data entry into the LIS. Are individual data fields present for each of the following?</v>
      </c>
      <c r="C31" s="270" t="s">
        <v>5869</v>
      </c>
      <c r="D31" s="26"/>
      <c r="F31" s="271"/>
    </row>
    <row r="32" spans="1:10">
      <c r="A32" s="288"/>
      <c r="B32" s="270" t="str">
        <f>Language!A631</f>
        <v>Gram stain of specimen (e.g., sputum gram stain)</v>
      </c>
      <c r="C32" s="270" t="s">
        <v>5870</v>
      </c>
      <c r="D32" s="26"/>
      <c r="F32" s="261"/>
      <c r="H32" s="26"/>
    </row>
    <row r="33" spans="1:10">
      <c r="A33" s="393" t="s">
        <v>415</v>
      </c>
      <c r="B33" s="270" t="str">
        <f>Language!A632</f>
        <v>Quantity of Epithelial Cells per low power field</v>
      </c>
      <c r="C33" s="270" t="s">
        <v>5871</v>
      </c>
      <c r="D33" s="286"/>
      <c r="F33" s="237"/>
      <c r="H33" s="235">
        <f t="shared" ref="H33:H42" si="5">D33</f>
        <v>0</v>
      </c>
      <c r="I33" s="236" t="str">
        <f t="shared" ref="I33:I42" si="6">IF(H33="Yes",1,IF(H33="No",0,"'"))</f>
        <v>'</v>
      </c>
    </row>
    <row r="34" spans="1:10">
      <c r="A34" s="393" t="s">
        <v>416</v>
      </c>
      <c r="B34" s="270" t="str">
        <f>Language!A633</f>
        <v>Quantity of PMNs (WBCs) per low power field</v>
      </c>
      <c r="C34" s="270" t="s">
        <v>7727</v>
      </c>
      <c r="D34" s="286"/>
      <c r="F34" s="237"/>
      <c r="H34" s="235">
        <f t="shared" si="5"/>
        <v>0</v>
      </c>
      <c r="I34" s="236" t="str">
        <f t="shared" si="6"/>
        <v>'</v>
      </c>
    </row>
    <row r="35" spans="1:10">
      <c r="A35" s="393" t="s">
        <v>417</v>
      </c>
      <c r="B35" s="270" t="str">
        <f>Language!A634</f>
        <v>Quantity of bacterial cells per high power field</v>
      </c>
      <c r="C35" s="270" t="s">
        <v>7728</v>
      </c>
      <c r="D35" s="286"/>
      <c r="F35" s="237"/>
      <c r="H35" s="235">
        <f t="shared" si="5"/>
        <v>0</v>
      </c>
      <c r="I35" s="236" t="str">
        <f t="shared" si="6"/>
        <v>'</v>
      </c>
    </row>
    <row r="36" spans="1:10" ht="31.5">
      <c r="A36" s="393" t="s">
        <v>798</v>
      </c>
      <c r="B36" s="270" t="str">
        <f>Language!A635</f>
        <v>Type of bacterial cells (gram positive cocci, gram negative bacilli, etc.)</v>
      </c>
      <c r="C36" s="270" t="s">
        <v>5872</v>
      </c>
      <c r="D36" s="286"/>
      <c r="F36" s="237"/>
      <c r="H36" s="235">
        <f t="shared" si="5"/>
        <v>0</v>
      </c>
      <c r="I36" s="236" t="str">
        <f t="shared" si="6"/>
        <v>'</v>
      </c>
    </row>
    <row r="37" spans="1:10" ht="31.5">
      <c r="A37" s="393" t="s">
        <v>418</v>
      </c>
      <c r="B37" s="270" t="str">
        <f>Language!A636</f>
        <v>Description of colony morphologies (e.g. "mucoid lactose fermenter" or "beta-hemolytic")</v>
      </c>
      <c r="C37" s="270" t="s">
        <v>5873</v>
      </c>
      <c r="D37" s="286"/>
      <c r="F37" s="237"/>
      <c r="H37" s="235">
        <f t="shared" si="5"/>
        <v>0</v>
      </c>
      <c r="I37" s="236" t="str">
        <f t="shared" si="6"/>
        <v>'</v>
      </c>
    </row>
    <row r="38" spans="1:10" ht="31.5">
      <c r="A38" s="393" t="s">
        <v>419</v>
      </c>
      <c r="B38" s="270" t="str">
        <f>Language!A637</f>
        <v>Description of colony quantities (e.g. "1+, 2+, 3+, 4+" or "few, moderate, many")</v>
      </c>
      <c r="C38" s="270" t="s">
        <v>5874</v>
      </c>
      <c r="D38" s="286"/>
      <c r="F38" s="237"/>
      <c r="H38" s="235">
        <f t="shared" ref="H38" si="7">D38</f>
        <v>0</v>
      </c>
      <c r="I38" s="236" t="str">
        <f t="shared" si="6"/>
        <v>'</v>
      </c>
    </row>
    <row r="39" spans="1:10">
      <c r="A39" s="393" t="s">
        <v>420</v>
      </c>
      <c r="B39" s="270" t="str">
        <f>Language!A638</f>
        <v>Gram stain of bacterial colony</v>
      </c>
      <c r="C39" s="270" t="s">
        <v>5875</v>
      </c>
      <c r="D39" s="286"/>
      <c r="F39" s="237"/>
      <c r="H39" s="235">
        <f t="shared" si="5"/>
        <v>0</v>
      </c>
      <c r="I39" s="236" t="str">
        <f t="shared" si="6"/>
        <v>'</v>
      </c>
    </row>
    <row r="40" spans="1:10" ht="31.5">
      <c r="A40" s="393" t="s">
        <v>421</v>
      </c>
      <c r="B40" s="270" t="str">
        <f>Language!A639</f>
        <v>Biochemical test results (e.g., "catalase positive") for conventional test methods</v>
      </c>
      <c r="C40" s="270" t="s">
        <v>5876</v>
      </c>
      <c r="D40" s="286"/>
      <c r="F40" s="237"/>
      <c r="H40" s="235">
        <f t="shared" si="5"/>
        <v>0</v>
      </c>
      <c r="I40" s="236" t="str">
        <f t="shared" si="6"/>
        <v>'</v>
      </c>
    </row>
    <row r="41" spans="1:10">
      <c r="A41" s="393" t="s">
        <v>422</v>
      </c>
      <c r="B41" s="270" t="str">
        <f>Language!A640</f>
        <v>Organism name</v>
      </c>
      <c r="C41" s="270" t="s">
        <v>5877</v>
      </c>
      <c r="D41" s="286"/>
      <c r="F41" s="237"/>
      <c r="H41" s="235">
        <f t="shared" si="5"/>
        <v>0</v>
      </c>
      <c r="I41" s="236" t="str">
        <f t="shared" si="6"/>
        <v>'</v>
      </c>
    </row>
    <row r="42" spans="1:10" ht="31.5">
      <c r="A42" s="393" t="s">
        <v>423</v>
      </c>
      <c r="B42" s="270" t="str">
        <f>Language!A641</f>
        <v>Isolate number (e.g., when more than one pathogen is encountered in a culture: isolate #1, isolate #2)</v>
      </c>
      <c r="C42" s="270" t="s">
        <v>5878</v>
      </c>
      <c r="D42" s="286"/>
      <c r="F42" s="237"/>
      <c r="H42" s="235">
        <f t="shared" si="5"/>
        <v>0</v>
      </c>
      <c r="I42" s="236" t="str">
        <f t="shared" si="6"/>
        <v>'</v>
      </c>
    </row>
    <row r="43" spans="1:10" ht="16.5" thickBot="1">
      <c r="A43" s="288"/>
      <c r="B43" s="270"/>
      <c r="C43" s="270"/>
      <c r="D43" s="440"/>
      <c r="E43" s="440"/>
      <c r="G43" s="440"/>
      <c r="H43" s="440"/>
      <c r="I43" s="440"/>
    </row>
    <row r="44" spans="1:10" ht="16.5" thickBot="1">
      <c r="A44" s="294"/>
      <c r="B44" s="442" t="str">
        <f>Language!A642</f>
        <v>AST DATA FIELDS</v>
      </c>
      <c r="C44" s="442" t="s">
        <v>6523</v>
      </c>
      <c r="D44" s="226"/>
      <c r="F44" s="227"/>
      <c r="G44" s="440"/>
      <c r="H44" s="440"/>
      <c r="I44" s="440"/>
      <c r="J44" s="440"/>
    </row>
    <row r="45" spans="1:10" ht="47.25">
      <c r="A45" s="298" t="s">
        <v>424</v>
      </c>
      <c r="B45" s="270" t="str">
        <f>Language!A643</f>
        <v>Can the LIS record the AST method used to obtain each individual antibiotic result (e.g., Etest vs. Vitek vs. disk)?</v>
      </c>
      <c r="C45" s="270" t="s">
        <v>5879</v>
      </c>
      <c r="D45" s="286"/>
      <c r="F45" s="234"/>
      <c r="H45" s="235">
        <f>D45</f>
        <v>0</v>
      </c>
      <c r="I45" s="236" t="str">
        <f t="shared" ref="I45" si="8">IF(H45="Yes",1,IF(H45="No",0,"'"))</f>
        <v>'</v>
      </c>
    </row>
    <row r="46" spans="1:10" ht="31.5">
      <c r="A46" s="298"/>
      <c r="B46" s="270" t="str">
        <f>Language!A644</f>
        <v>Observe data entry into the LIS. Are individual data fields present for each of the following?</v>
      </c>
      <c r="C46" s="270" t="s">
        <v>5852</v>
      </c>
      <c r="D46" s="26"/>
      <c r="F46" s="271"/>
      <c r="H46" s="26"/>
    </row>
    <row r="47" spans="1:10">
      <c r="A47" s="298" t="s">
        <v>425</v>
      </c>
      <c r="B47" s="270" t="str">
        <f>Language!A645</f>
        <v>Disk diffusion zone sizes</v>
      </c>
      <c r="C47" s="270" t="s">
        <v>5880</v>
      </c>
      <c r="D47" s="286"/>
      <c r="F47" s="234"/>
      <c r="H47" s="235">
        <f t="shared" ref="H47:H64" si="9">D47</f>
        <v>0</v>
      </c>
      <c r="I47" s="236" t="str">
        <f t="shared" ref="I47:I52" si="10">IF(H47="Yes",1,IF(H47="No",0,"'"))</f>
        <v>'</v>
      </c>
    </row>
    <row r="48" spans="1:10">
      <c r="A48" s="298" t="s">
        <v>426</v>
      </c>
      <c r="B48" s="270" t="str">
        <f>Language!A646</f>
        <v>Disk diffusion interpretation (S/I/R)</v>
      </c>
      <c r="C48" s="270" t="s">
        <v>5881</v>
      </c>
      <c r="D48" s="286"/>
      <c r="F48" s="237"/>
      <c r="H48" s="235">
        <f t="shared" ref="H48:H50" si="11">D48</f>
        <v>0</v>
      </c>
      <c r="I48" s="236" t="str">
        <f t="shared" si="10"/>
        <v>'</v>
      </c>
    </row>
    <row r="49" spans="1:13">
      <c r="A49" s="298" t="s">
        <v>427</v>
      </c>
      <c r="B49" s="270" t="str">
        <f>Language!A647</f>
        <v>MIC values</v>
      </c>
      <c r="C49" s="270" t="s">
        <v>5882</v>
      </c>
      <c r="D49" s="286"/>
      <c r="F49" s="234"/>
      <c r="H49" s="235">
        <f t="shared" si="11"/>
        <v>0</v>
      </c>
      <c r="I49" s="236" t="str">
        <f t="shared" si="10"/>
        <v>'</v>
      </c>
    </row>
    <row r="50" spans="1:13">
      <c r="A50" s="298" t="s">
        <v>428</v>
      </c>
      <c r="B50" s="270" t="str">
        <f>Language!A648</f>
        <v>MIC interpretation (S/I/R)</v>
      </c>
      <c r="C50" s="270" t="s">
        <v>5883</v>
      </c>
      <c r="D50" s="286"/>
      <c r="F50" s="237"/>
      <c r="H50" s="235">
        <f t="shared" si="11"/>
        <v>0</v>
      </c>
      <c r="I50" s="236" t="str">
        <f t="shared" si="10"/>
        <v>'</v>
      </c>
    </row>
    <row r="51" spans="1:13" ht="31.5">
      <c r="A51" s="298" t="s">
        <v>429</v>
      </c>
      <c r="B51" s="270" t="str">
        <f>Language!A649</f>
        <v>Can the LIS record MIC values to three decimal places (e.g. 0.016)?</v>
      </c>
      <c r="C51" s="270" t="s">
        <v>5884</v>
      </c>
      <c r="D51" s="286"/>
      <c r="F51" s="234"/>
      <c r="H51" s="235">
        <f t="shared" si="9"/>
        <v>0</v>
      </c>
      <c r="I51" s="236" t="str">
        <f t="shared" si="10"/>
        <v>'</v>
      </c>
    </row>
    <row r="52" spans="1:13" ht="47.25">
      <c r="A52" s="298" t="s">
        <v>430</v>
      </c>
      <c r="B52" s="270" t="str">
        <f>Language!A650</f>
        <v xml:space="preserve">Can the LIS suppress (hide) an individual antibiotic result from the patient report without deleting it from the database (for cascade reporting)? </v>
      </c>
      <c r="C52" s="270" t="s">
        <v>5885</v>
      </c>
      <c r="D52" s="286"/>
      <c r="F52" s="234"/>
      <c r="H52" s="235">
        <f t="shared" si="9"/>
        <v>0</v>
      </c>
      <c r="I52" s="236" t="str">
        <f t="shared" si="10"/>
        <v>'</v>
      </c>
    </row>
    <row r="53" spans="1:13" s="20" customFormat="1" ht="31.5">
      <c r="A53" s="446" t="s">
        <v>431</v>
      </c>
      <c r="B53" s="244" t="str">
        <f>Language!A651</f>
        <v>Does the LIS software automatically interpret zone sizes into Susceptible, Intermediate, Resistant?</v>
      </c>
      <c r="C53" s="244" t="s">
        <v>5886</v>
      </c>
      <c r="D53" s="447"/>
      <c r="E53" s="54"/>
      <c r="F53" s="234"/>
      <c r="G53" s="54"/>
      <c r="H53" s="235">
        <f t="shared" ref="H53:H55" si="12">D53</f>
        <v>0</v>
      </c>
      <c r="I53" s="236"/>
      <c r="J53" s="85"/>
      <c r="K53" s="54"/>
      <c r="L53" s="54"/>
      <c r="M53" s="54"/>
    </row>
    <row r="54" spans="1:13" s="20" customFormat="1" ht="31.5">
      <c r="A54" s="446" t="s">
        <v>432</v>
      </c>
      <c r="B54" s="244" t="str">
        <f>Language!A652</f>
        <v>Does the LIS software automatically interpret MICs into Susceptible, Intermediate, Resistant?</v>
      </c>
      <c r="C54" s="244" t="s">
        <v>7730</v>
      </c>
      <c r="D54" s="447"/>
      <c r="E54" s="54"/>
      <c r="F54" s="234"/>
      <c r="G54" s="54"/>
      <c r="H54" s="235">
        <f t="shared" si="12"/>
        <v>0</v>
      </c>
      <c r="I54" s="236"/>
      <c r="J54" s="85"/>
      <c r="K54" s="54"/>
      <c r="L54" s="54"/>
      <c r="M54" s="54"/>
    </row>
    <row r="55" spans="1:13" s="20" customFormat="1" ht="47.25">
      <c r="A55" s="446" t="s">
        <v>433</v>
      </c>
      <c r="B55" s="244" t="str">
        <f>Language!A653</f>
        <v>If the LIS software automatically interprets zone sizes or MICs, are the breakpoints updated annually?</v>
      </c>
      <c r="C55" s="244" t="s">
        <v>7731</v>
      </c>
      <c r="D55" s="447"/>
      <c r="E55" s="54"/>
      <c r="F55" s="234"/>
      <c r="G55" s="54"/>
      <c r="H55" s="235">
        <f t="shared" si="12"/>
        <v>0</v>
      </c>
      <c r="I55" s="236" t="str">
        <f t="shared" ref="I55" si="13">IF(H55="Yes",1,IF(H55="No",0,"'"))</f>
        <v>'</v>
      </c>
      <c r="J55" s="263" t="str">
        <f>IF(H55="No","Red Flag","'")</f>
        <v>'</v>
      </c>
      <c r="K55" s="54"/>
      <c r="L55" s="54"/>
      <c r="M55" s="54"/>
    </row>
    <row r="56" spans="1:13" s="20" customFormat="1" ht="31.5">
      <c r="A56" s="446" t="s">
        <v>434</v>
      </c>
      <c r="B56" s="244" t="str">
        <f>Language!A654</f>
        <v xml:space="preserve">If the LIS software automatically interprets zone sizes or MICs, are the breakpoints up to date today? </v>
      </c>
      <c r="C56" s="244" t="s">
        <v>7732</v>
      </c>
      <c r="D56" s="447"/>
      <c r="E56" s="54"/>
      <c r="F56" s="234"/>
      <c r="G56" s="54"/>
      <c r="H56" s="235">
        <f t="shared" ref="H56" si="14">D56</f>
        <v>0</v>
      </c>
      <c r="I56" s="236" t="str">
        <f>IF(H56="Yes",1,IF(H56="No",0,IF(H56="Don't Know",0,"'")))</f>
        <v>'</v>
      </c>
      <c r="J56" s="263" t="str">
        <f>IF(H56="No","Red Flag",IF(H56="Don't know","Red Flag","'"))</f>
        <v>'</v>
      </c>
      <c r="K56" s="54"/>
      <c r="L56" s="54"/>
      <c r="M56" s="54"/>
    </row>
    <row r="57" spans="1:13" ht="16.5" thickBot="1">
      <c r="A57" s="288"/>
      <c r="B57" s="270"/>
      <c r="C57" s="270"/>
      <c r="E57" s="218"/>
      <c r="F57" s="448"/>
      <c r="G57" s="218"/>
      <c r="H57" s="218"/>
      <c r="I57" s="218"/>
    </row>
    <row r="58" spans="1:13" ht="16.5" thickBot="1">
      <c r="A58" s="294"/>
      <c r="B58" s="442" t="str">
        <f>Language!A655</f>
        <v>REPORTS AND DATA TRANSFER CAPABILITIES</v>
      </c>
      <c r="C58" s="442" t="s">
        <v>6527</v>
      </c>
      <c r="D58" s="226"/>
      <c r="F58" s="227"/>
      <c r="G58" s="440"/>
      <c r="H58" s="440"/>
      <c r="I58" s="440"/>
      <c r="J58" s="440"/>
    </row>
    <row r="59" spans="1:13" ht="47.25">
      <c r="A59" s="288"/>
      <c r="B59" s="422" t="str">
        <f>Language!A656</f>
        <v>(An “interface” is an electronic connection that allows information to flow automatically between different computer systems and software applications)</v>
      </c>
      <c r="C59" s="422" t="s">
        <v>5887</v>
      </c>
      <c r="D59" s="440"/>
      <c r="E59" s="440"/>
      <c r="G59" s="440"/>
      <c r="H59" s="440"/>
      <c r="I59" s="440"/>
      <c r="J59" s="440"/>
    </row>
    <row r="60" spans="1:13" ht="47.25">
      <c r="A60" s="393" t="s">
        <v>1097</v>
      </c>
      <c r="B60" s="270" t="str">
        <f>Language!A657</f>
        <v>Can the LIS de-duplicate data based on select criteria (e.g., patient ID, organism, specimen date)?</v>
      </c>
      <c r="C60" s="270" t="s">
        <v>5888</v>
      </c>
      <c r="D60" s="286"/>
      <c r="F60" s="234"/>
      <c r="H60" s="235">
        <f t="shared" si="9"/>
        <v>0</v>
      </c>
      <c r="I60" s="236" t="str">
        <f t="shared" ref="I60:I64" si="15">IF(H60="Yes",1,IF(H60="No",0,"'"))</f>
        <v>'</v>
      </c>
    </row>
    <row r="61" spans="1:13">
      <c r="A61" s="393" t="s">
        <v>2297</v>
      </c>
      <c r="B61" s="270" t="str">
        <f>Language!A658</f>
        <v>Can the LIS produce a cumulative antibiogram report?</v>
      </c>
      <c r="C61" s="270" t="s">
        <v>7729</v>
      </c>
      <c r="D61" s="286"/>
      <c r="F61" s="234"/>
      <c r="H61" s="235">
        <f t="shared" si="9"/>
        <v>0</v>
      </c>
      <c r="I61" s="236" t="str">
        <f t="shared" si="15"/>
        <v>'</v>
      </c>
    </row>
    <row r="62" spans="1:13" ht="31.5">
      <c r="A62" s="393" t="s">
        <v>2298</v>
      </c>
      <c r="B62" s="270" t="str">
        <f>Language!A659</f>
        <v>Can the LIS interface with automated AST instruments (e.g., Vitek, Phoenix, SIRScan, BIOMIC)?</v>
      </c>
      <c r="C62" s="270" t="s">
        <v>5889</v>
      </c>
      <c r="D62" s="286"/>
      <c r="F62" s="234"/>
      <c r="H62" s="235">
        <f t="shared" si="9"/>
        <v>0</v>
      </c>
      <c r="I62" s="236" t="str">
        <f t="shared" si="15"/>
        <v>'</v>
      </c>
    </row>
    <row r="63" spans="1:13" ht="31.5">
      <c r="A63" s="393" t="s">
        <v>2299</v>
      </c>
      <c r="B63" s="270" t="str">
        <f>Language!A660</f>
        <v>Can the LIS interface with the Hospital Information System (HIS)?</v>
      </c>
      <c r="C63" s="270" t="s">
        <v>5890</v>
      </c>
      <c r="D63" s="286"/>
      <c r="F63" s="234"/>
      <c r="H63" s="235">
        <f t="shared" si="9"/>
        <v>0</v>
      </c>
      <c r="I63" s="236" t="str">
        <f t="shared" si="15"/>
        <v>'</v>
      </c>
    </row>
    <row r="64" spans="1:13" ht="31.5">
      <c r="A64" s="393" t="s">
        <v>2300</v>
      </c>
      <c r="B64" s="270" t="str">
        <f>Language!A661</f>
        <v>Can the LIS export line lists of data to .txt or .csv files?</v>
      </c>
      <c r="C64" s="270" t="s">
        <v>5891</v>
      </c>
      <c r="D64" s="286"/>
      <c r="F64" s="237"/>
      <c r="H64" s="235">
        <f t="shared" si="9"/>
        <v>0</v>
      </c>
      <c r="I64" s="236" t="str">
        <f t="shared" si="15"/>
        <v>'</v>
      </c>
    </row>
    <row r="65" spans="1:10" ht="16.5" thickBot="1">
      <c r="A65" s="288"/>
      <c r="B65" s="270"/>
      <c r="C65" s="270"/>
      <c r="F65" s="261"/>
      <c r="H65" s="235"/>
      <c r="I65" s="236"/>
    </row>
    <row r="66" spans="1:10" ht="16.5" thickBot="1">
      <c r="A66" s="294"/>
      <c r="B66" s="442" t="str">
        <f>Language!A662</f>
        <v>INTERFACE CONNECTIVITY</v>
      </c>
      <c r="C66" s="442" t="s">
        <v>5892</v>
      </c>
      <c r="D66" s="226"/>
      <c r="F66" s="227"/>
      <c r="G66" s="440"/>
      <c r="H66" s="440"/>
      <c r="I66" s="440"/>
      <c r="J66" s="440"/>
    </row>
    <row r="67" spans="1:10" ht="47.25">
      <c r="A67" s="288"/>
      <c r="B67" s="422" t="str">
        <f>Language!A663</f>
        <v>(An “interface” is an electronic connection that allows information to flow automatically between different computer systems and software applications)</v>
      </c>
      <c r="C67" s="422" t="s">
        <v>5887</v>
      </c>
      <c r="D67" s="440"/>
      <c r="E67" s="440"/>
      <c r="G67" s="440"/>
      <c r="H67" s="440"/>
      <c r="I67" s="440"/>
      <c r="J67" s="440"/>
    </row>
    <row r="68" spans="1:10" ht="31.5">
      <c r="A68" s="298" t="s">
        <v>2301</v>
      </c>
      <c r="B68" s="270" t="str">
        <f>Language!A664</f>
        <v>If the lab uses an automated AST instrument, describe the data flow between the LIS and the instrument software.</v>
      </c>
      <c r="C68" s="270" t="s">
        <v>5893</v>
      </c>
      <c r="D68" s="286"/>
      <c r="F68" s="241"/>
      <c r="H68" s="235">
        <f>D68</f>
        <v>0</v>
      </c>
      <c r="I68" s="236" t="str">
        <f>IF(H68=2,1,IF(H68=3,0.5,IF(H68=4,0.5,IF(H68=1,0,"'"))))</f>
        <v>'</v>
      </c>
    </row>
    <row r="69" spans="1:10">
      <c r="A69" s="288"/>
      <c r="B69" s="240" t="str">
        <f>Language!A665</f>
        <v>1: Systems are not currently interfaced</v>
      </c>
      <c r="C69" s="240" t="s">
        <v>5894</v>
      </c>
      <c r="D69" s="449"/>
      <c r="E69" s="449"/>
      <c r="G69" s="449"/>
      <c r="H69" s="449"/>
      <c r="I69" s="449"/>
    </row>
    <row r="70" spans="1:10" ht="63">
      <c r="A70" s="288"/>
      <c r="B70" s="240" t="str">
        <f>Language!A666</f>
        <v>2: Bidirectional: Patient information (e.g., medical record number, specimen number, specimen type) flows from the LIS into the instrument software, AND results (ID and AST) flow from the instrument software back into the LIS.</v>
      </c>
      <c r="C70" s="240" t="s">
        <v>5895</v>
      </c>
      <c r="D70" s="449"/>
      <c r="E70" s="449"/>
      <c r="G70" s="449"/>
      <c r="H70" s="449"/>
      <c r="I70" s="449"/>
    </row>
    <row r="71" spans="1:10" ht="47.25">
      <c r="A71" s="288"/>
      <c r="B71" s="240" t="str">
        <f>Language!A667</f>
        <v>3: Uni-directional: Patient information flows from the LIS into the instrument software, but results do not transmit back into the LIS</v>
      </c>
      <c r="C71" s="240" t="s">
        <v>5896</v>
      </c>
      <c r="D71" s="449"/>
      <c r="E71" s="449"/>
      <c r="G71" s="449"/>
      <c r="H71" s="449"/>
      <c r="I71" s="449"/>
    </row>
    <row r="72" spans="1:10" ht="47.25">
      <c r="A72" s="288"/>
      <c r="B72" s="240" t="str">
        <f>Language!A668</f>
        <v>4: Uni-directional: Results transmit from the instrument software into the LIS, but patient information cannot flow from the LIS into the instrument software.</v>
      </c>
      <c r="C72" s="240" t="s">
        <v>5897</v>
      </c>
      <c r="D72" s="449"/>
      <c r="E72" s="449"/>
      <c r="G72" s="449"/>
      <c r="H72" s="449"/>
      <c r="I72" s="449"/>
    </row>
    <row r="73" spans="1:10">
      <c r="A73" s="288"/>
      <c r="B73" s="240" t="str">
        <f>Language!A669</f>
        <v>NA: no automated instruments</v>
      </c>
      <c r="C73" s="240" t="s">
        <v>5898</v>
      </c>
      <c r="D73" s="450"/>
    </row>
    <row r="74" spans="1:10" ht="31.5">
      <c r="A74" s="298" t="s">
        <v>2302</v>
      </c>
      <c r="B74" s="270" t="str">
        <f>Language!A670</f>
        <v xml:space="preserve">Does the hospital use a Hospital Information System (HIS) or Electronic Medical Record (EMR)? </v>
      </c>
      <c r="C74" s="270" t="s">
        <v>5899</v>
      </c>
      <c r="D74" s="286"/>
      <c r="F74" s="234"/>
      <c r="H74" s="235">
        <f>D74</f>
        <v>0</v>
      </c>
      <c r="I74" s="236" t="str">
        <f t="shared" ref="I74" si="16">IF(H74="Yes",1,IF(H74="No",0,"'"))</f>
        <v>'</v>
      </c>
      <c r="J74" s="236" t="str">
        <f>IF(D74="No","System Flag","'")</f>
        <v>'</v>
      </c>
    </row>
    <row r="75" spans="1:10">
      <c r="A75" s="288"/>
      <c r="B75" s="240" t="str">
        <f>Language!A671</f>
        <v>If yes, please record system name in comments</v>
      </c>
      <c r="C75" s="240" t="s">
        <v>5900</v>
      </c>
    </row>
    <row r="76" spans="1:10" ht="31.5">
      <c r="A76" s="298" t="s">
        <v>2303</v>
      </c>
      <c r="B76" s="270" t="str">
        <f>Language!A672</f>
        <v>If the LIS and HIS/EMR are interfaced, describe the data flow between the LIS and the HIS/EMR</v>
      </c>
      <c r="C76" s="270" t="s">
        <v>5901</v>
      </c>
      <c r="D76" s="286"/>
      <c r="F76" s="241"/>
      <c r="H76" s="235">
        <f>D76</f>
        <v>0</v>
      </c>
      <c r="I76" s="236" t="str">
        <f>IF(H76=2,1,IF(H76=3,0.5,IF(H76=4,0.5,IF(H76=1,0,"'"))))</f>
        <v>'</v>
      </c>
    </row>
    <row r="77" spans="1:10">
      <c r="A77" s="288"/>
      <c r="B77" s="240" t="str">
        <f>Language!A673</f>
        <v>1: Systems are not interfaced</v>
      </c>
      <c r="C77" s="240" t="s">
        <v>5902</v>
      </c>
      <c r="D77" s="449"/>
      <c r="E77" s="449"/>
      <c r="G77" s="449"/>
      <c r="H77" s="449"/>
      <c r="I77" s="449"/>
    </row>
    <row r="78" spans="1:10" ht="63">
      <c r="A78" s="288"/>
      <c r="B78" s="240" t="str">
        <f>Language!A674</f>
        <v xml:space="preserve">2: Bidirectional: Patient information (e.g., demographics, lab orders) flows from the HIS into the LIS, AND patient microbiology (ID/AST) results flow from the LIS back into the HIS. </v>
      </c>
      <c r="C78" s="240" t="s">
        <v>5903</v>
      </c>
      <c r="D78" s="449"/>
      <c r="E78" s="449"/>
      <c r="G78" s="449"/>
      <c r="H78" s="449"/>
      <c r="I78" s="449"/>
    </row>
    <row r="79" spans="1:10" ht="47.25">
      <c r="A79" s="288"/>
      <c r="B79" s="240" t="str">
        <f>Language!A675</f>
        <v xml:space="preserve">3: Uni-directional: Patient demographics transmit from the HIS into the LIS, but patient results do not transmit back into the HIS </v>
      </c>
      <c r="C79" s="240" t="s">
        <v>5904</v>
      </c>
      <c r="D79" s="449"/>
      <c r="E79" s="449"/>
      <c r="G79" s="449"/>
      <c r="H79" s="449"/>
      <c r="I79" s="449"/>
    </row>
    <row r="80" spans="1:10" ht="47.25">
      <c r="A80" s="288"/>
      <c r="B80" s="240" t="str">
        <f>Language!A676</f>
        <v xml:space="preserve">4: Uni-directional: Patient results transmit from the LIS into the HIS, but patient demographics cannot transmit from the HIS into the LIS. </v>
      </c>
      <c r="C80" s="240" t="s">
        <v>5905</v>
      </c>
      <c r="D80" s="449"/>
      <c r="E80" s="449"/>
      <c r="G80" s="449"/>
      <c r="H80" s="449"/>
      <c r="I80" s="449"/>
    </row>
    <row r="81" spans="1:13">
      <c r="A81" s="288"/>
      <c r="B81" s="240" t="str">
        <f>Language!A677</f>
        <v xml:space="preserve">NA: no LIS or no HIS </v>
      </c>
      <c r="C81" s="240" t="s">
        <v>5906</v>
      </c>
      <c r="D81" s="449"/>
      <c r="E81" s="449"/>
      <c r="G81" s="449"/>
      <c r="H81" s="449"/>
      <c r="I81" s="449"/>
    </row>
    <row r="82" spans="1:13">
      <c r="A82" s="289"/>
      <c r="B82" s="256"/>
      <c r="C82" s="256"/>
      <c r="D82" s="26"/>
      <c r="F82" s="271"/>
      <c r="H82" s="26"/>
    </row>
    <row r="83" spans="1:13">
      <c r="A83" s="289"/>
      <c r="B83" s="256"/>
      <c r="C83" s="256"/>
      <c r="D83" s="26"/>
      <c r="F83" s="271"/>
      <c r="H83" s="26"/>
    </row>
    <row r="84" spans="1:13">
      <c r="A84" s="289"/>
      <c r="B84" s="256"/>
      <c r="C84" s="256"/>
      <c r="D84" s="26"/>
      <c r="F84" s="271"/>
      <c r="H84" s="26"/>
    </row>
    <row r="85" spans="1:13">
      <c r="A85" s="289"/>
      <c r="B85" s="256"/>
      <c r="C85" s="256"/>
      <c r="D85" s="26"/>
      <c r="F85" s="271"/>
      <c r="H85" s="26"/>
    </row>
    <row r="92" spans="1:13" s="218" customFormat="1">
      <c r="A92" s="403"/>
      <c r="B92" s="256"/>
      <c r="C92" s="256"/>
      <c r="E92" s="26"/>
      <c r="F92" s="219"/>
      <c r="G92" s="26"/>
      <c r="H92" s="220"/>
      <c r="I92" s="26"/>
      <c r="J92" s="26"/>
      <c r="K92" s="451"/>
      <c r="L92" s="451"/>
      <c r="M92" s="451"/>
    </row>
  </sheetData>
  <dataConsolidate/>
  <phoneticPr fontId="26" type="noConversion"/>
  <conditionalFormatting sqref="I8 I65">
    <cfRule type="cellIs" dxfId="1853" priority="317" stopIfTrue="1" operator="lessThan">
      <formula>0.5</formula>
    </cfRule>
    <cfRule type="cellIs" dxfId="1852" priority="318" stopIfTrue="1" operator="between">
      <formula>0.5</formula>
      <formula>0.75</formula>
    </cfRule>
    <cfRule type="cellIs" dxfId="1851" priority="319" stopIfTrue="1" operator="greaterThan">
      <formula>0.75</formula>
    </cfRule>
  </conditionalFormatting>
  <conditionalFormatting sqref="I70">
    <cfRule type="cellIs" dxfId="1850" priority="314" stopIfTrue="1" operator="lessThan">
      <formula>0.5</formula>
    </cfRule>
    <cfRule type="cellIs" dxfId="1849" priority="315" stopIfTrue="1" operator="between">
      <formula>0.5</formula>
      <formula>0.75</formula>
    </cfRule>
    <cfRule type="cellIs" dxfId="1848" priority="316" stopIfTrue="1" operator="greaterThan">
      <formula>0.75</formula>
    </cfRule>
  </conditionalFormatting>
  <conditionalFormatting sqref="I77">
    <cfRule type="cellIs" dxfId="1847" priority="311" stopIfTrue="1" operator="lessThan">
      <formula>0.5</formula>
    </cfRule>
    <cfRule type="cellIs" dxfId="1846" priority="312" stopIfTrue="1" operator="between">
      <formula>0.5</formula>
      <formula>0.75</formula>
    </cfRule>
    <cfRule type="cellIs" dxfId="1845" priority="313" stopIfTrue="1" operator="greaterThan">
      <formula>0.75</formula>
    </cfRule>
  </conditionalFormatting>
  <conditionalFormatting sqref="I53:I54">
    <cfRule type="cellIs" dxfId="1844" priority="245" stopIfTrue="1" operator="lessThan">
      <formula>0.5</formula>
    </cfRule>
    <cfRule type="cellIs" dxfId="1843" priority="246" stopIfTrue="1" operator="between">
      <formula>0.5</formula>
      <formula>0.75</formula>
    </cfRule>
    <cfRule type="cellIs" dxfId="1842" priority="247" stopIfTrue="1" operator="greaterThan">
      <formula>0.75</formula>
    </cfRule>
  </conditionalFormatting>
  <conditionalFormatting sqref="I68">
    <cfRule type="cellIs" dxfId="1841" priority="224" stopIfTrue="1" operator="lessThan">
      <formula>0.5</formula>
    </cfRule>
    <cfRule type="cellIs" dxfId="1840" priority="225" stopIfTrue="1" operator="between">
      <formula>0.5</formula>
      <formula>0.75</formula>
    </cfRule>
    <cfRule type="cellIs" dxfId="1839" priority="226" stopIfTrue="1" operator="greaterThan">
      <formula>0.75</formula>
    </cfRule>
  </conditionalFormatting>
  <conditionalFormatting sqref="D6">
    <cfRule type="cellIs" dxfId="1838" priority="162" stopIfTrue="1" operator="greaterThanOrEqual">
      <formula>0.8</formula>
    </cfRule>
    <cfRule type="cellIs" dxfId="1837" priority="163" stopIfTrue="1" operator="between">
      <formula>0.5</formula>
      <formula>0.799</formula>
    </cfRule>
    <cfRule type="cellIs" dxfId="1836" priority="164" stopIfTrue="1" operator="lessThan">
      <formula>0.5</formula>
    </cfRule>
  </conditionalFormatting>
  <conditionalFormatting sqref="D44">
    <cfRule type="cellIs" dxfId="1835" priority="159" stopIfTrue="1" operator="greaterThanOrEqual">
      <formula>0.8</formula>
    </cfRule>
    <cfRule type="cellIs" dxfId="1834" priority="160" stopIfTrue="1" operator="between">
      <formula>0.5</formula>
      <formula>0.799</formula>
    </cfRule>
    <cfRule type="cellIs" dxfId="1833" priority="161" stopIfTrue="1" operator="lessThan">
      <formula>0.5</formula>
    </cfRule>
  </conditionalFormatting>
  <conditionalFormatting sqref="D58">
    <cfRule type="cellIs" dxfId="1832" priority="156" stopIfTrue="1" operator="greaterThanOrEqual">
      <formula>0.8</formula>
    </cfRule>
    <cfRule type="cellIs" dxfId="1831" priority="157" stopIfTrue="1" operator="between">
      <formula>0.5</formula>
      <formula>0.799</formula>
    </cfRule>
    <cfRule type="cellIs" dxfId="1830" priority="158" stopIfTrue="1" operator="lessThan">
      <formula>0.5</formula>
    </cfRule>
  </conditionalFormatting>
  <conditionalFormatting sqref="D66">
    <cfRule type="cellIs" dxfId="1829" priority="153" stopIfTrue="1" operator="greaterThanOrEqual">
      <formula>0.8</formula>
    </cfRule>
    <cfRule type="cellIs" dxfId="1828" priority="154" stopIfTrue="1" operator="between">
      <formula>0.5</formula>
      <formula>0.799</formula>
    </cfRule>
    <cfRule type="cellIs" dxfId="1827" priority="155" stopIfTrue="1" operator="lessThan">
      <formula>0.5</formula>
    </cfRule>
  </conditionalFormatting>
  <conditionalFormatting sqref="D30">
    <cfRule type="cellIs" dxfId="1826" priority="77" stopIfTrue="1" operator="greaterThanOrEqual">
      <formula>0.8</formula>
    </cfRule>
    <cfRule type="cellIs" dxfId="1825" priority="78" stopIfTrue="1" operator="between">
      <formula>0.5</formula>
      <formula>0.799</formula>
    </cfRule>
    <cfRule type="cellIs" dxfId="1824" priority="79" stopIfTrue="1" operator="lessThan">
      <formula>0.5</formula>
    </cfRule>
  </conditionalFormatting>
  <conditionalFormatting sqref="I29">
    <cfRule type="cellIs" dxfId="1823" priority="59" stopIfTrue="1" operator="lessThan">
      <formula>0.5</formula>
    </cfRule>
    <cfRule type="cellIs" dxfId="1822" priority="60" stopIfTrue="1" operator="between">
      <formula>0.5</formula>
      <formula>0.75</formula>
    </cfRule>
    <cfRule type="cellIs" dxfId="1821" priority="61" stopIfTrue="1" operator="greaterThan">
      <formula>0.75</formula>
    </cfRule>
  </conditionalFormatting>
  <conditionalFormatting sqref="D19">
    <cfRule type="cellIs" dxfId="1820" priority="50" stopIfTrue="1" operator="greaterThanOrEqual">
      <formula>0.8</formula>
    </cfRule>
    <cfRule type="cellIs" dxfId="1819" priority="51" stopIfTrue="1" operator="between">
      <formula>0.5</formula>
      <formula>0.799</formula>
    </cfRule>
    <cfRule type="cellIs" dxfId="1818" priority="52" stopIfTrue="1" operator="lessThan">
      <formula>0.5</formula>
    </cfRule>
  </conditionalFormatting>
  <conditionalFormatting sqref="J7">
    <cfRule type="containsText" dxfId="1817" priority="40" operator="containsText" text="System Flag">
      <formula>NOT(ISERROR(SEARCH("System Flag",J7)))</formula>
    </cfRule>
  </conditionalFormatting>
  <conditionalFormatting sqref="J74">
    <cfRule type="containsText" dxfId="1816" priority="39" operator="containsText" text="System Flag">
      <formula>NOT(ISERROR(SEARCH("System Flag",J74)))</formula>
    </cfRule>
  </conditionalFormatting>
  <conditionalFormatting sqref="I17">
    <cfRule type="cellIs" dxfId="1815" priority="36" stopIfTrue="1" operator="lessThan">
      <formula>0.5</formula>
    </cfRule>
    <cfRule type="cellIs" dxfId="1814" priority="37" stopIfTrue="1" operator="between">
      <formula>0.5</formula>
      <formula>0.75</formula>
    </cfRule>
    <cfRule type="cellIs" dxfId="1813" priority="38" stopIfTrue="1" operator="greaterThan">
      <formula>0.75</formula>
    </cfRule>
  </conditionalFormatting>
  <conditionalFormatting sqref="J55:J56">
    <cfRule type="containsText" dxfId="1812" priority="32" operator="containsText" text="Red Flag">
      <formula>NOT(ISERROR(SEARCH("Red Flag",J55)))</formula>
    </cfRule>
  </conditionalFormatting>
  <conditionalFormatting sqref="I7">
    <cfRule type="cellIs" dxfId="1811" priority="29" stopIfTrue="1" operator="lessThan">
      <formula>0.5</formula>
    </cfRule>
    <cfRule type="cellIs" dxfId="1810" priority="30" stopIfTrue="1" operator="between">
      <formula>0.5</formula>
      <formula>0.75</formula>
    </cfRule>
    <cfRule type="cellIs" dxfId="1809" priority="31" stopIfTrue="1" operator="greaterThan">
      <formula>0.75</formula>
    </cfRule>
  </conditionalFormatting>
  <conditionalFormatting sqref="I7">
    <cfRule type="containsText" dxfId="1808" priority="28" stopIfTrue="1" operator="containsText" text="RED FLAG">
      <formula>NOT(ISERROR(SEARCH("RED FLAG",I7)))</formula>
    </cfRule>
  </conditionalFormatting>
  <conditionalFormatting sqref="I10:I16">
    <cfRule type="cellIs" dxfId="1807" priority="25" stopIfTrue="1" operator="lessThan">
      <formula>0.5</formula>
    </cfRule>
    <cfRule type="cellIs" dxfId="1806" priority="26" stopIfTrue="1" operator="between">
      <formula>0.5</formula>
      <formula>0.75</formula>
    </cfRule>
    <cfRule type="cellIs" dxfId="1805" priority="27" stopIfTrue="1" operator="greaterThan">
      <formula>0.75</formula>
    </cfRule>
  </conditionalFormatting>
  <conditionalFormatting sqref="I10:I16">
    <cfRule type="containsText" dxfId="1804" priority="24" stopIfTrue="1" operator="containsText" text="RED FLAG">
      <formula>NOT(ISERROR(SEARCH("RED FLAG",I10)))</formula>
    </cfRule>
  </conditionalFormatting>
  <conditionalFormatting sqref="I21:I28">
    <cfRule type="cellIs" dxfId="1803" priority="21" stopIfTrue="1" operator="lessThan">
      <formula>0.5</formula>
    </cfRule>
    <cfRule type="cellIs" dxfId="1802" priority="22" stopIfTrue="1" operator="between">
      <formula>0.5</formula>
      <formula>0.75</formula>
    </cfRule>
    <cfRule type="cellIs" dxfId="1801" priority="23" stopIfTrue="1" operator="greaterThan">
      <formula>0.75</formula>
    </cfRule>
  </conditionalFormatting>
  <conditionalFormatting sqref="I21:I28">
    <cfRule type="containsText" dxfId="1800" priority="20" stopIfTrue="1" operator="containsText" text="RED FLAG">
      <formula>NOT(ISERROR(SEARCH("RED FLAG",I21)))</formula>
    </cfRule>
  </conditionalFormatting>
  <conditionalFormatting sqref="I33:I42">
    <cfRule type="cellIs" dxfId="1799" priority="17" stopIfTrue="1" operator="lessThan">
      <formula>0.5</formula>
    </cfRule>
    <cfRule type="cellIs" dxfId="1798" priority="18" stopIfTrue="1" operator="between">
      <formula>0.5</formula>
      <formula>0.75</formula>
    </cfRule>
    <cfRule type="cellIs" dxfId="1797" priority="19" stopIfTrue="1" operator="greaterThan">
      <formula>0.75</formula>
    </cfRule>
  </conditionalFormatting>
  <conditionalFormatting sqref="I33:I42">
    <cfRule type="containsText" dxfId="1796" priority="16" stopIfTrue="1" operator="containsText" text="RED FLAG">
      <formula>NOT(ISERROR(SEARCH("RED FLAG",I33)))</formula>
    </cfRule>
  </conditionalFormatting>
  <conditionalFormatting sqref="I47:I52 I45 I55:I56">
    <cfRule type="cellIs" dxfId="1795" priority="13" stopIfTrue="1" operator="lessThan">
      <formula>0.5</formula>
    </cfRule>
    <cfRule type="cellIs" dxfId="1794" priority="14" stopIfTrue="1" operator="between">
      <formula>0.5</formula>
      <formula>0.75</formula>
    </cfRule>
    <cfRule type="cellIs" dxfId="1793" priority="15" stopIfTrue="1" operator="greaterThan">
      <formula>0.75</formula>
    </cfRule>
  </conditionalFormatting>
  <conditionalFormatting sqref="I47:I52 I45 I55:I56">
    <cfRule type="containsText" dxfId="1792" priority="12" stopIfTrue="1" operator="containsText" text="RED FLAG">
      <formula>NOT(ISERROR(SEARCH("RED FLAG",I45)))</formula>
    </cfRule>
  </conditionalFormatting>
  <conditionalFormatting sqref="I60:I64">
    <cfRule type="cellIs" dxfId="1791" priority="9" stopIfTrue="1" operator="lessThan">
      <formula>0.5</formula>
    </cfRule>
    <cfRule type="cellIs" dxfId="1790" priority="10" stopIfTrue="1" operator="between">
      <formula>0.5</formula>
      <formula>0.75</formula>
    </cfRule>
    <cfRule type="cellIs" dxfId="1789" priority="11" stopIfTrue="1" operator="greaterThan">
      <formula>0.75</formula>
    </cfRule>
  </conditionalFormatting>
  <conditionalFormatting sqref="I60:I64">
    <cfRule type="containsText" dxfId="1788" priority="8" stopIfTrue="1" operator="containsText" text="RED FLAG">
      <formula>NOT(ISERROR(SEARCH("RED FLAG",I60)))</formula>
    </cfRule>
  </conditionalFormatting>
  <conditionalFormatting sqref="I74">
    <cfRule type="cellIs" dxfId="1787" priority="5" stopIfTrue="1" operator="lessThan">
      <formula>0.5</formula>
    </cfRule>
    <cfRule type="cellIs" dxfId="1786" priority="6" stopIfTrue="1" operator="between">
      <formula>0.5</formula>
      <formula>0.75</formula>
    </cfRule>
    <cfRule type="cellIs" dxfId="1785" priority="7" stopIfTrue="1" operator="greaterThan">
      <formula>0.75</formula>
    </cfRule>
  </conditionalFormatting>
  <conditionalFormatting sqref="I74">
    <cfRule type="containsText" dxfId="1784" priority="4" stopIfTrue="1" operator="containsText" text="RED FLAG">
      <formula>NOT(ISERROR(SEARCH("RED FLAG",I74)))</formula>
    </cfRule>
  </conditionalFormatting>
  <conditionalFormatting sqref="I76">
    <cfRule type="cellIs" dxfId="1783" priority="1" stopIfTrue="1" operator="lessThan">
      <formula>0.5</formula>
    </cfRule>
    <cfRule type="cellIs" dxfId="1782" priority="2" stopIfTrue="1" operator="between">
      <formula>0.5</formula>
      <formula>0.75</formula>
    </cfRule>
    <cfRule type="cellIs" dxfId="1781" priority="3" stopIfTrue="1" operator="greaterThan">
      <formula>0.75</formula>
    </cfRule>
  </conditionalFormatting>
  <dataValidations count="5">
    <dataValidation type="list" allowBlank="1" showInputMessage="1" showErrorMessage="1" sqref="D68 D76">
      <formula1>"1,2,3,4,NA"</formula1>
    </dataValidation>
    <dataValidation type="list" allowBlank="1" showInputMessage="1" showErrorMessage="1" sqref="D60:D64 D7 D21:D28 D10:D17 D47:D54 D45 D33:D42">
      <formula1>"Yes,No"</formula1>
    </dataValidation>
    <dataValidation type="list" allowBlank="1" showInputMessage="1" showErrorMessage="1" sqref="D74">
      <formula1>"Yes,No, NA"</formula1>
    </dataValidation>
    <dataValidation type="list" allowBlank="1" showInputMessage="1" showErrorMessage="1" sqref="D55">
      <formula1>"Yes,No,NA"</formula1>
    </dataValidation>
    <dataValidation type="list" allowBlank="1" showInputMessage="1" showErrorMessage="1" sqref="D56">
      <formula1>"Yes,No,Don't Know,NA"</formula1>
    </dataValidation>
  </dataValidations>
  <pageMargins left="0.25" right="0.25" top="0.75" bottom="0.75" header="0.3" footer="0.3"/>
  <pageSetup paperSize="9" scale="88" fitToHeight="9" orientation="landscape" r:id="rId1"/>
  <headerFooter>
    <oddFooter>&amp;C&amp;A &amp;P</oddFooter>
  </headerFooter>
  <rowBreaks count="2" manualBreakCount="2">
    <brk id="29" max="5" man="1"/>
    <brk id="57" max="5" man="1"/>
  </rowBreaks>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70C0"/>
    <pageSetUpPr fitToPage="1"/>
  </sheetPr>
  <dimension ref="A1:J114"/>
  <sheetViews>
    <sheetView view="pageBreakPreview" topLeftCell="A2" zoomScale="60" zoomScaleNormal="100" workbookViewId="0">
      <selection activeCell="C10" sqref="C1:C1048576"/>
    </sheetView>
  </sheetViews>
  <sheetFormatPr defaultColWidth="11" defaultRowHeight="15.75"/>
  <cols>
    <col min="1" max="1" width="4.625" style="403" customWidth="1"/>
    <col min="2" max="3" width="54.75" style="229" customWidth="1"/>
    <col min="4" max="4" width="5.125" style="218" customWidth="1"/>
    <col min="5" max="5" width="3.625" style="26" customWidth="1"/>
    <col min="6" max="6" width="29.125" style="219" customWidth="1"/>
    <col min="7" max="7" width="3.625" style="26" customWidth="1"/>
    <col min="8" max="8" width="5.125" style="220" customWidth="1"/>
    <col min="9" max="9" width="5.125" style="26" customWidth="1"/>
    <col min="10" max="10" width="9.625" style="26" customWidth="1"/>
    <col min="11" max="16384" width="11" style="26"/>
  </cols>
  <sheetData>
    <row r="1" spans="1:10" hidden="1">
      <c r="B1" s="214" t="s">
        <v>5697</v>
      </c>
      <c r="C1" s="214" t="s">
        <v>5767</v>
      </c>
    </row>
    <row r="2" spans="1:10">
      <c r="A2" s="288"/>
      <c r="B2" s="4" t="str">
        <f>Language!A678</f>
        <v>3- DATA MANAGEMENT</v>
      </c>
      <c r="C2" s="4" t="s">
        <v>5907</v>
      </c>
      <c r="D2" s="17"/>
      <c r="F2" s="222" t="str">
        <f>'Facility-1.'!F2</f>
        <v>Comments/ Nhận xét</v>
      </c>
    </row>
    <row r="3" spans="1:10" ht="31.5">
      <c r="A3" s="288"/>
      <c r="B3" s="400" t="str">
        <f>Language!A679</f>
        <v>Please note: all questions refer only to clinical patient specimens, NOT to research specimens</v>
      </c>
      <c r="C3" s="400" t="s">
        <v>5908</v>
      </c>
    </row>
    <row r="4" spans="1:10" ht="16.5" thickBot="1">
      <c r="A4" s="288"/>
      <c r="B4" s="223"/>
      <c r="C4" s="223"/>
    </row>
    <row r="5" spans="1:10" ht="16.5" thickBot="1">
      <c r="A5" s="294"/>
      <c r="B5" s="225" t="str">
        <f>Language!A680</f>
        <v>PATIENT AND SPECIMEN IDENTIFICATION</v>
      </c>
      <c r="C5" s="225" t="s">
        <v>6538</v>
      </c>
      <c r="D5" s="226"/>
      <c r="F5" s="227"/>
    </row>
    <row r="6" spans="1:10" ht="31.5">
      <c r="A6" s="288" t="s">
        <v>435</v>
      </c>
      <c r="B6" s="229" t="str">
        <f>Language!A681</f>
        <v>Are inpatients assigned a unique patient ID number upon admission to the hospital?</v>
      </c>
      <c r="C6" s="229" t="s">
        <v>5909</v>
      </c>
      <c r="D6" s="286"/>
      <c r="F6" s="234"/>
      <c r="H6" s="235">
        <f t="shared" ref="H6:H12" si="0">D6</f>
        <v>0</v>
      </c>
      <c r="I6" s="236" t="str">
        <f t="shared" ref="I6:I12" si="1">IF(H6="Yes",1,IF(H6="No",0,"'"))</f>
        <v>'</v>
      </c>
      <c r="J6" s="236" t="str">
        <f>IF(D6="No","System Flag","'")</f>
        <v>'</v>
      </c>
    </row>
    <row r="7" spans="1:10" ht="31.5">
      <c r="A7" s="288" t="s">
        <v>436</v>
      </c>
      <c r="B7" s="229" t="str">
        <f>Language!A682</f>
        <v>Are outpatients assigned a unique patient ID number upon registration at the clinic?</v>
      </c>
      <c r="C7" s="229" t="s">
        <v>5910</v>
      </c>
      <c r="D7" s="286"/>
      <c r="F7" s="234"/>
      <c r="H7" s="235">
        <f t="shared" si="0"/>
        <v>0</v>
      </c>
      <c r="I7" s="236" t="str">
        <f t="shared" si="1"/>
        <v>'</v>
      </c>
      <c r="J7" s="236" t="str">
        <f>IF(D7="No","System Flag","'")</f>
        <v>'</v>
      </c>
    </row>
    <row r="8" spans="1:10" ht="47.25">
      <c r="A8" s="288" t="s">
        <v>437</v>
      </c>
      <c r="B8" s="229" t="str">
        <f>Language!A683</f>
        <v>Are patient ID numbers assigned in such a way that no two patients are given the same number in the course of one year?</v>
      </c>
      <c r="C8" s="229" t="s">
        <v>5911</v>
      </c>
      <c r="D8" s="286"/>
      <c r="F8" s="237"/>
      <c r="H8" s="235">
        <f t="shared" si="0"/>
        <v>0</v>
      </c>
      <c r="I8" s="236" t="str">
        <f t="shared" si="1"/>
        <v>'</v>
      </c>
      <c r="J8" s="236" t="str">
        <f>IF(D8="No","System Flag","'")</f>
        <v>'</v>
      </c>
    </row>
    <row r="9" spans="1:10" ht="31.5">
      <c r="A9" s="288" t="s">
        <v>438</v>
      </c>
      <c r="B9" s="229" t="str">
        <f>Language!A684</f>
        <v>Do patients retain the same patient ID number each time they are admitted to the hospital?</v>
      </c>
      <c r="C9" s="229" t="s">
        <v>5912</v>
      </c>
      <c r="D9" s="286"/>
      <c r="F9" s="237"/>
      <c r="H9" s="235">
        <f t="shared" ref="H9" si="2">D9</f>
        <v>0</v>
      </c>
      <c r="I9" s="236" t="str">
        <f t="shared" si="1"/>
        <v>'</v>
      </c>
      <c r="J9" s="236" t="str">
        <f>IF(D9="No","System Flag","'")</f>
        <v>'</v>
      </c>
    </row>
    <row r="10" spans="1:10" ht="31.5">
      <c r="A10" s="288" t="s">
        <v>439</v>
      </c>
      <c r="B10" s="229" t="str">
        <f>Language!A685</f>
        <v>Does the laboratory use the same patient ID numbers assigned by the hospital and/or clinics?</v>
      </c>
      <c r="C10" s="229" t="s">
        <v>5913</v>
      </c>
      <c r="D10" s="286"/>
      <c r="F10" s="234"/>
      <c r="H10" s="235">
        <f t="shared" si="0"/>
        <v>0</v>
      </c>
      <c r="I10" s="236" t="str">
        <f t="shared" si="1"/>
        <v>'</v>
      </c>
      <c r="J10" s="236" t="str">
        <f t="shared" ref="J10:J11" si="3">IF(D10="No","Red Flag","'")</f>
        <v>'</v>
      </c>
    </row>
    <row r="11" spans="1:10" ht="31.5">
      <c r="A11" s="288" t="s">
        <v>440</v>
      </c>
      <c r="B11" s="229" t="str">
        <f>Language!A686</f>
        <v>Does the laboratory assign a unique specimen ID number to each specimen received in the lab?</v>
      </c>
      <c r="C11" s="229" t="s">
        <v>7733</v>
      </c>
      <c r="D11" s="286"/>
      <c r="F11" s="234"/>
      <c r="H11" s="235">
        <f t="shared" si="0"/>
        <v>0</v>
      </c>
      <c r="I11" s="236" t="str">
        <f t="shared" si="1"/>
        <v>'</v>
      </c>
      <c r="J11" s="236" t="str">
        <f t="shared" si="3"/>
        <v>'</v>
      </c>
    </row>
    <row r="12" spans="1:10" ht="31.5">
      <c r="A12" s="288" t="s">
        <v>443</v>
      </c>
      <c r="B12" s="229" t="str">
        <f>Language!A687</f>
        <v>Are specimen numbers assigned in such a way that no two specimens are given the same number during one year?</v>
      </c>
      <c r="C12" s="229" t="s">
        <v>7734</v>
      </c>
      <c r="D12" s="286"/>
      <c r="F12" s="234"/>
      <c r="H12" s="235">
        <f t="shared" si="0"/>
        <v>0</v>
      </c>
      <c r="I12" s="236" t="str">
        <f t="shared" si="1"/>
        <v>'</v>
      </c>
      <c r="J12" s="236" t="str">
        <f>IF(D12="No","Red Flag","'")</f>
        <v>'</v>
      </c>
    </row>
    <row r="13" spans="1:10" ht="16.5" thickBot="1">
      <c r="A13" s="288"/>
      <c r="F13" s="448"/>
      <c r="H13" s="235"/>
      <c r="I13" s="236"/>
    </row>
    <row r="14" spans="1:10" ht="16.5" thickBot="1">
      <c r="A14" s="294"/>
      <c r="B14" s="452" t="str">
        <f>Language!A688</f>
        <v>SPECIMEN REQUISITION FORM</v>
      </c>
      <c r="C14" s="452" t="s">
        <v>6539</v>
      </c>
      <c r="D14" s="274"/>
      <c r="E14" s="223"/>
      <c r="F14" s="227"/>
      <c r="G14" s="223"/>
      <c r="H14" s="223"/>
    </row>
    <row r="15" spans="1:10" ht="31.5">
      <c r="A15" s="288"/>
      <c r="B15" s="244" t="str">
        <f>Language!A689</f>
        <v>Review the specimen requisition form. Does it contain each of the following data fields?</v>
      </c>
      <c r="C15" s="244" t="s">
        <v>7735</v>
      </c>
      <c r="D15" s="449"/>
      <c r="E15" s="449"/>
      <c r="G15" s="449"/>
      <c r="H15" s="449"/>
      <c r="I15" s="449"/>
    </row>
    <row r="16" spans="1:10">
      <c r="A16" s="298" t="s">
        <v>441</v>
      </c>
      <c r="B16" s="270" t="str">
        <f>Language!A690</f>
        <v>Patient Name</v>
      </c>
      <c r="C16" s="270" t="s">
        <v>5854</v>
      </c>
      <c r="D16" s="282"/>
      <c r="E16" s="453"/>
      <c r="F16" s="234"/>
      <c r="G16" s="453"/>
      <c r="H16" s="262">
        <f t="shared" ref="H16:H26" si="4">D16</f>
        <v>0</v>
      </c>
      <c r="I16" s="236" t="str">
        <f t="shared" ref="I16:I26" si="5">IF(H16="Yes",1,IF(H16="No",0,"'"))</f>
        <v>'</v>
      </c>
    </row>
    <row r="17" spans="1:9">
      <c r="A17" s="298" t="s">
        <v>442</v>
      </c>
      <c r="B17" s="270" t="str">
        <f>Language!A691</f>
        <v>Patient Identification Number</v>
      </c>
      <c r="C17" s="270" t="s">
        <v>5855</v>
      </c>
      <c r="D17" s="282"/>
      <c r="E17" s="453"/>
      <c r="F17" s="234"/>
      <c r="G17" s="453"/>
      <c r="H17" s="262">
        <f t="shared" si="4"/>
        <v>0</v>
      </c>
      <c r="I17" s="236" t="str">
        <f t="shared" si="5"/>
        <v>'</v>
      </c>
    </row>
    <row r="18" spans="1:9">
      <c r="A18" s="298" t="s">
        <v>444</v>
      </c>
      <c r="B18" s="270" t="str">
        <f>Language!A692</f>
        <v>Patient Date of Birth or Age</v>
      </c>
      <c r="C18" s="270" t="s">
        <v>5916</v>
      </c>
      <c r="D18" s="282"/>
      <c r="E18" s="453"/>
      <c r="F18" s="234"/>
      <c r="G18" s="453"/>
      <c r="H18" s="262">
        <f t="shared" si="4"/>
        <v>0</v>
      </c>
      <c r="I18" s="236" t="str">
        <f t="shared" si="5"/>
        <v>'</v>
      </c>
    </row>
    <row r="19" spans="1:9" ht="31.5">
      <c r="A19" s="298" t="s">
        <v>445</v>
      </c>
      <c r="B19" s="270" t="str">
        <f>Language!A693</f>
        <v>Patient Location (Ward or unit at time of specimen collection, e.g., "ICU")</v>
      </c>
      <c r="C19" s="270" t="s">
        <v>5917</v>
      </c>
      <c r="D19" s="282"/>
      <c r="E19" s="453"/>
      <c r="F19" s="234"/>
      <c r="G19" s="453"/>
      <c r="H19" s="262">
        <f t="shared" si="4"/>
        <v>0</v>
      </c>
      <c r="I19" s="236" t="str">
        <f t="shared" si="5"/>
        <v>'</v>
      </c>
    </row>
    <row r="20" spans="1:9">
      <c r="A20" s="298" t="s">
        <v>446</v>
      </c>
      <c r="B20" s="270" t="str">
        <f>Language!A694</f>
        <v>Specimen Type (e.g. Wound)</v>
      </c>
      <c r="C20" s="270" t="s">
        <v>7736</v>
      </c>
      <c r="D20" s="282"/>
      <c r="E20" s="453"/>
      <c r="F20" s="234"/>
      <c r="G20" s="453"/>
      <c r="H20" s="262">
        <f t="shared" si="4"/>
        <v>0</v>
      </c>
      <c r="I20" s="236" t="str">
        <f t="shared" si="5"/>
        <v>'</v>
      </c>
    </row>
    <row r="21" spans="1:9">
      <c r="A21" s="298" t="s">
        <v>447</v>
      </c>
      <c r="B21" s="270" t="str">
        <f>Language!A695</f>
        <v>Specimen Source/Body Site (e.g. Arm)</v>
      </c>
      <c r="C21" s="270" t="s">
        <v>7737</v>
      </c>
      <c r="D21" s="282"/>
      <c r="E21" s="453"/>
      <c r="F21" s="237"/>
      <c r="G21" s="453"/>
      <c r="H21" s="262">
        <f t="shared" si="4"/>
        <v>0</v>
      </c>
      <c r="I21" s="236" t="str">
        <f t="shared" si="5"/>
        <v>'</v>
      </c>
    </row>
    <row r="22" spans="1:9">
      <c r="A22" s="298" t="s">
        <v>448</v>
      </c>
      <c r="B22" s="270" t="str">
        <f>Language!A696</f>
        <v>Date of specimen collection</v>
      </c>
      <c r="C22" s="270" t="s">
        <v>5865</v>
      </c>
      <c r="D22" s="282"/>
      <c r="E22" s="453"/>
      <c r="F22" s="234"/>
      <c r="G22" s="453"/>
      <c r="H22" s="262">
        <f t="shared" si="4"/>
        <v>0</v>
      </c>
      <c r="I22" s="236" t="str">
        <f t="shared" si="5"/>
        <v>'</v>
      </c>
    </row>
    <row r="23" spans="1:9">
      <c r="A23" s="298" t="s">
        <v>449</v>
      </c>
      <c r="B23" s="270" t="str">
        <f>Language!A697</f>
        <v>Time of specimen collection</v>
      </c>
      <c r="C23" s="270" t="s">
        <v>5866</v>
      </c>
      <c r="D23" s="282"/>
      <c r="E23" s="453"/>
      <c r="F23" s="234"/>
      <c r="G23" s="453"/>
      <c r="H23" s="262">
        <f t="shared" si="4"/>
        <v>0</v>
      </c>
      <c r="I23" s="236" t="str">
        <f t="shared" si="5"/>
        <v>'</v>
      </c>
    </row>
    <row r="24" spans="1:9">
      <c r="A24" s="298" t="s">
        <v>450</v>
      </c>
      <c r="B24" s="270" t="str">
        <f>Language!A698</f>
        <v>Test order (e.g. culture &amp; AST)</v>
      </c>
      <c r="C24" s="270" t="s">
        <v>7738</v>
      </c>
      <c r="D24" s="282"/>
      <c r="E24" s="453"/>
      <c r="F24" s="237"/>
      <c r="G24" s="453"/>
      <c r="H24" s="262">
        <f t="shared" si="4"/>
        <v>0</v>
      </c>
      <c r="I24" s="236" t="str">
        <f t="shared" si="5"/>
        <v>'</v>
      </c>
    </row>
    <row r="25" spans="1:9">
      <c r="A25" s="298" t="s">
        <v>451</v>
      </c>
      <c r="B25" s="270" t="str">
        <f>Language!A699</f>
        <v>Name of physician ordering the test</v>
      </c>
      <c r="C25" s="270" t="s">
        <v>5919</v>
      </c>
      <c r="D25" s="282"/>
      <c r="E25" s="453"/>
      <c r="F25" s="234"/>
      <c r="G25" s="453"/>
      <c r="H25" s="262">
        <f t="shared" si="4"/>
        <v>0</v>
      </c>
      <c r="I25" s="236" t="str">
        <f t="shared" si="5"/>
        <v>'</v>
      </c>
    </row>
    <row r="26" spans="1:9">
      <c r="A26" s="298" t="s">
        <v>452</v>
      </c>
      <c r="B26" s="270" t="str">
        <f>Language!A700</f>
        <v>Name or initials of person collecting specimen</v>
      </c>
      <c r="C26" s="270" t="s">
        <v>7739</v>
      </c>
      <c r="D26" s="282"/>
      <c r="E26" s="453"/>
      <c r="F26" s="234"/>
      <c r="G26" s="453"/>
      <c r="H26" s="262">
        <f t="shared" si="4"/>
        <v>0</v>
      </c>
      <c r="I26" s="236" t="str">
        <f t="shared" si="5"/>
        <v>'</v>
      </c>
    </row>
    <row r="27" spans="1:9" ht="16.5" thickBot="1">
      <c r="A27" s="288"/>
      <c r="B27" s="240"/>
      <c r="C27" s="240"/>
      <c r="D27" s="220"/>
      <c r="F27" s="280"/>
      <c r="H27" s="262"/>
      <c r="I27" s="236"/>
    </row>
    <row r="28" spans="1:9" ht="16.5" thickBot="1">
      <c r="A28" s="294"/>
      <c r="B28" s="452" t="str">
        <f>Language!A701</f>
        <v>ORDER ENTRY</v>
      </c>
      <c r="C28" s="452" t="s">
        <v>6541</v>
      </c>
      <c r="D28" s="274"/>
      <c r="E28" s="223"/>
      <c r="F28" s="227"/>
      <c r="G28" s="223"/>
      <c r="H28" s="223"/>
    </row>
    <row r="29" spans="1:9" ht="47.25">
      <c r="A29" s="288"/>
      <c r="B29" s="244" t="str">
        <f>Language!A702</f>
        <v>Review the process of specimen receiving/order entry. Are each of the following variables captured in the logbook or computer system?</v>
      </c>
      <c r="C29" s="244" t="s">
        <v>5921</v>
      </c>
      <c r="D29" s="256"/>
      <c r="F29" s="454"/>
      <c r="H29" s="262"/>
      <c r="I29" s="236"/>
    </row>
    <row r="30" spans="1:9">
      <c r="A30" s="298" t="s">
        <v>453</v>
      </c>
      <c r="B30" s="270" t="str">
        <f>Language!A703</f>
        <v>Patient Name</v>
      </c>
      <c r="C30" s="270" t="s">
        <v>5854</v>
      </c>
      <c r="D30" s="282"/>
      <c r="F30" s="259"/>
      <c r="H30" s="262">
        <f>D30</f>
        <v>0</v>
      </c>
      <c r="I30" s="236" t="str">
        <f t="shared" ref="I30:I42" si="6">IF(H30="Yes",1,IF(H30="No",0,"'"))</f>
        <v>'</v>
      </c>
    </row>
    <row r="31" spans="1:9">
      <c r="A31" s="298" t="s">
        <v>454</v>
      </c>
      <c r="B31" s="270" t="str">
        <f>Language!A704</f>
        <v>Patient Identification Number</v>
      </c>
      <c r="C31" s="270" t="s">
        <v>5855</v>
      </c>
      <c r="D31" s="282"/>
      <c r="F31" s="266"/>
      <c r="H31" s="262">
        <f>D31</f>
        <v>0</v>
      </c>
      <c r="I31" s="236" t="str">
        <f t="shared" si="6"/>
        <v>'</v>
      </c>
    </row>
    <row r="32" spans="1:9">
      <c r="A32" s="298" t="s">
        <v>455</v>
      </c>
      <c r="B32" s="270" t="str">
        <f>Language!A705</f>
        <v>Patient Date of Birth or Age</v>
      </c>
      <c r="C32" s="270" t="s">
        <v>5916</v>
      </c>
      <c r="D32" s="282"/>
      <c r="F32" s="259"/>
      <c r="H32" s="262">
        <f t="shared" ref="H32:H42" si="7">D32</f>
        <v>0</v>
      </c>
      <c r="I32" s="236" t="str">
        <f t="shared" si="6"/>
        <v>'</v>
      </c>
    </row>
    <row r="33" spans="1:9" ht="31.5">
      <c r="A33" s="298" t="s">
        <v>456</v>
      </c>
      <c r="B33" s="270" t="str">
        <f>Language!A706</f>
        <v>Patient Location (Ward or unit at time of specimen collection, e.g., "ICU")</v>
      </c>
      <c r="C33" s="270" t="s">
        <v>5917</v>
      </c>
      <c r="D33" s="282"/>
      <c r="F33" s="259"/>
      <c r="H33" s="262">
        <f t="shared" si="7"/>
        <v>0</v>
      </c>
      <c r="I33" s="236" t="str">
        <f t="shared" si="6"/>
        <v>'</v>
      </c>
    </row>
    <row r="34" spans="1:9">
      <c r="A34" s="298" t="s">
        <v>457</v>
      </c>
      <c r="B34" s="270" t="str">
        <f>Language!A707</f>
        <v>Specimen Type (e.g. Wound)</v>
      </c>
      <c r="C34" s="270" t="s">
        <v>5862</v>
      </c>
      <c r="D34" s="282"/>
      <c r="F34" s="259"/>
      <c r="H34" s="262">
        <f t="shared" si="7"/>
        <v>0</v>
      </c>
      <c r="I34" s="236" t="str">
        <f t="shared" si="6"/>
        <v>'</v>
      </c>
    </row>
    <row r="35" spans="1:9">
      <c r="A35" s="298" t="s">
        <v>1098</v>
      </c>
      <c r="B35" s="244" t="str">
        <f>Language!A708</f>
        <v>Specimen Source/Body Site (e.g. Arm)</v>
      </c>
      <c r="C35" s="244" t="s">
        <v>5863</v>
      </c>
      <c r="D35" s="282"/>
      <c r="F35" s="266"/>
      <c r="H35" s="262">
        <f t="shared" si="7"/>
        <v>0</v>
      </c>
      <c r="I35" s="236" t="str">
        <f t="shared" si="6"/>
        <v>'</v>
      </c>
    </row>
    <row r="36" spans="1:9">
      <c r="A36" s="298" t="s">
        <v>1099</v>
      </c>
      <c r="B36" s="270" t="str">
        <f>Language!A709</f>
        <v>Date of specimen collection</v>
      </c>
      <c r="C36" s="270" t="s">
        <v>5865</v>
      </c>
      <c r="D36" s="282"/>
      <c r="F36" s="259"/>
      <c r="H36" s="262">
        <f t="shared" si="7"/>
        <v>0</v>
      </c>
      <c r="I36" s="236" t="str">
        <f t="shared" si="6"/>
        <v>'</v>
      </c>
    </row>
    <row r="37" spans="1:9">
      <c r="A37" s="298" t="s">
        <v>458</v>
      </c>
      <c r="B37" s="270" t="str">
        <f>Language!A710</f>
        <v>Time of specimen collection</v>
      </c>
      <c r="C37" s="270" t="s">
        <v>5866</v>
      </c>
      <c r="D37" s="282"/>
      <c r="F37" s="259"/>
      <c r="H37" s="262">
        <f t="shared" si="7"/>
        <v>0</v>
      </c>
      <c r="I37" s="236" t="str">
        <f t="shared" si="6"/>
        <v>'</v>
      </c>
    </row>
    <row r="38" spans="1:9">
      <c r="A38" s="298" t="s">
        <v>459</v>
      </c>
      <c r="B38" s="270" t="str">
        <f>Language!A711</f>
        <v>Date of specimen receipt</v>
      </c>
      <c r="C38" s="270" t="s">
        <v>5867</v>
      </c>
      <c r="D38" s="282"/>
      <c r="F38" s="259"/>
      <c r="H38" s="262">
        <f t="shared" si="7"/>
        <v>0</v>
      </c>
      <c r="I38" s="236" t="str">
        <f t="shared" si="6"/>
        <v>'</v>
      </c>
    </row>
    <row r="39" spans="1:9">
      <c r="A39" s="298" t="s">
        <v>460</v>
      </c>
      <c r="B39" s="270" t="str">
        <f>Language!A712</f>
        <v>Time of specimen receipt</v>
      </c>
      <c r="C39" s="270" t="s">
        <v>5868</v>
      </c>
      <c r="D39" s="282"/>
      <c r="F39" s="259"/>
      <c r="H39" s="262">
        <f t="shared" si="7"/>
        <v>0</v>
      </c>
      <c r="I39" s="236" t="str">
        <f t="shared" si="6"/>
        <v>'</v>
      </c>
    </row>
    <row r="40" spans="1:9">
      <c r="A40" s="298" t="s">
        <v>461</v>
      </c>
      <c r="B40" s="244" t="str">
        <f>Language!A713</f>
        <v>Test order (e.g. culture &amp; AST)</v>
      </c>
      <c r="C40" s="244" t="s">
        <v>5918</v>
      </c>
      <c r="D40" s="282"/>
      <c r="F40" s="266"/>
      <c r="H40" s="262">
        <f t="shared" si="7"/>
        <v>0</v>
      </c>
      <c r="I40" s="236" t="str">
        <f t="shared" si="6"/>
        <v>'</v>
      </c>
    </row>
    <row r="41" spans="1:9">
      <c r="A41" s="298" t="s">
        <v>462</v>
      </c>
      <c r="B41" s="270" t="str">
        <f>Language!A714</f>
        <v>Name of physician ordering the test</v>
      </c>
      <c r="C41" s="270" t="s">
        <v>5919</v>
      </c>
      <c r="D41" s="282"/>
      <c r="E41" s="453"/>
      <c r="F41" s="234"/>
      <c r="G41" s="453"/>
      <c r="H41" s="262">
        <f>D41</f>
        <v>0</v>
      </c>
      <c r="I41" s="236" t="str">
        <f t="shared" si="6"/>
        <v>'</v>
      </c>
    </row>
    <row r="42" spans="1:9">
      <c r="A42" s="298" t="s">
        <v>463</v>
      </c>
      <c r="B42" s="270" t="str">
        <f>Language!A715</f>
        <v>Name or initials of person receiving specimen</v>
      </c>
      <c r="C42" s="270" t="s">
        <v>5922</v>
      </c>
      <c r="D42" s="282"/>
      <c r="F42" s="259"/>
      <c r="H42" s="262">
        <f t="shared" si="7"/>
        <v>0</v>
      </c>
      <c r="I42" s="236" t="str">
        <f t="shared" si="6"/>
        <v>'</v>
      </c>
    </row>
    <row r="43" spans="1:9" ht="16.5" thickBot="1">
      <c r="A43" s="288"/>
      <c r="B43" s="270"/>
      <c r="C43" s="270"/>
      <c r="D43" s="26"/>
      <c r="F43" s="269"/>
      <c r="H43" s="262"/>
      <c r="I43" s="236"/>
    </row>
    <row r="44" spans="1:9" ht="16.5" thickBot="1">
      <c r="A44" s="294"/>
      <c r="B44" s="225" t="str">
        <f>Language!A716</f>
        <v>CULTURE OBSERVATIONS</v>
      </c>
      <c r="C44" s="225" t="s">
        <v>6542</v>
      </c>
      <c r="D44" s="226"/>
      <c r="F44" s="227"/>
    </row>
    <row r="45" spans="1:9" ht="47.25">
      <c r="A45" s="288"/>
      <c r="B45" s="455" t="str">
        <f>Language!A717</f>
        <v>The work card is where culture observations and biochemical test results are recorded. Work cards may be paper or electronic.</v>
      </c>
      <c r="C45" s="455" t="s">
        <v>5923</v>
      </c>
      <c r="D45" s="26"/>
      <c r="F45" s="271"/>
    </row>
    <row r="46" spans="1:9" ht="31.5">
      <c r="A46" s="288"/>
      <c r="B46" s="83" t="str">
        <f>Language!A718</f>
        <v>Review the workcard of a recently completed culture. Are the following elements recorded?</v>
      </c>
      <c r="C46" s="83" t="s">
        <v>6540</v>
      </c>
      <c r="D46" s="26"/>
      <c r="F46" s="271"/>
    </row>
    <row r="47" spans="1:9">
      <c r="A47" s="288"/>
      <c r="B47" s="270" t="str">
        <f>Language!A719</f>
        <v>Gram stain of specimen (e.g., sputum gram stain)</v>
      </c>
      <c r="C47" s="270" t="s">
        <v>5870</v>
      </c>
      <c r="D47" s="26"/>
      <c r="F47" s="271"/>
      <c r="H47" s="26"/>
    </row>
    <row r="48" spans="1:9">
      <c r="A48" s="298" t="s">
        <v>464</v>
      </c>
      <c r="B48" s="270" t="str">
        <f>Language!A720</f>
        <v>Quantity of Epithelial Cells per low power field</v>
      </c>
      <c r="C48" s="270" t="s">
        <v>6543</v>
      </c>
      <c r="D48" s="286"/>
      <c r="F48" s="237"/>
      <c r="H48" s="235">
        <f t="shared" ref="H48:H51" si="8">D48</f>
        <v>0</v>
      </c>
      <c r="I48" s="236" t="str">
        <f t="shared" ref="I48:I60" si="9">IF(H48="Yes",1,IF(H48="No",0,"'"))</f>
        <v>'</v>
      </c>
    </row>
    <row r="49" spans="1:9">
      <c r="A49" s="298" t="s">
        <v>465</v>
      </c>
      <c r="B49" s="270" t="str">
        <f>Language!A721</f>
        <v>Quantity of PMNs (WBCs) per low power field</v>
      </c>
      <c r="C49" s="270" t="s">
        <v>6544</v>
      </c>
      <c r="D49" s="286"/>
      <c r="F49" s="237"/>
      <c r="H49" s="235">
        <f t="shared" si="8"/>
        <v>0</v>
      </c>
      <c r="I49" s="236" t="str">
        <f t="shared" si="9"/>
        <v>'</v>
      </c>
    </row>
    <row r="50" spans="1:9">
      <c r="A50" s="298" t="s">
        <v>466</v>
      </c>
      <c r="B50" s="270" t="str">
        <f>Language!A722</f>
        <v>Quantity of bacterial cells per high power field</v>
      </c>
      <c r="C50" s="270" t="s">
        <v>6545</v>
      </c>
      <c r="D50" s="286"/>
      <c r="F50" s="237"/>
      <c r="H50" s="235">
        <f t="shared" si="8"/>
        <v>0</v>
      </c>
      <c r="I50" s="236" t="str">
        <f t="shared" si="9"/>
        <v>'</v>
      </c>
    </row>
    <row r="51" spans="1:9" ht="31.5">
      <c r="A51" s="298" t="s">
        <v>467</v>
      </c>
      <c r="B51" s="270" t="str">
        <f>Language!A723</f>
        <v>Type of bacterial cells (gram positive cocci, gram negative bacilli, etc.)</v>
      </c>
      <c r="C51" s="270" t="s">
        <v>5872</v>
      </c>
      <c r="D51" s="286"/>
      <c r="F51" s="237"/>
      <c r="H51" s="235">
        <f t="shared" si="8"/>
        <v>0</v>
      </c>
      <c r="I51" s="236" t="str">
        <f t="shared" si="9"/>
        <v>'</v>
      </c>
    </row>
    <row r="52" spans="1:9" ht="31.5">
      <c r="A52" s="298" t="s">
        <v>468</v>
      </c>
      <c r="B52" s="270" t="str">
        <f>Language!A724</f>
        <v>Description of colony morphologies (e.g. "mucoid lactose fermenter" or "beta-hemolytic")</v>
      </c>
      <c r="C52" s="270" t="s">
        <v>5873</v>
      </c>
      <c r="D52" s="286"/>
      <c r="F52" s="237"/>
      <c r="H52" s="235">
        <f t="shared" ref="H52:H61" si="10">D52</f>
        <v>0</v>
      </c>
      <c r="I52" s="236" t="str">
        <f t="shared" si="9"/>
        <v>'</v>
      </c>
    </row>
    <row r="53" spans="1:9" ht="31.5">
      <c r="A53" s="298" t="s">
        <v>469</v>
      </c>
      <c r="B53" s="270" t="str">
        <f>Language!A725</f>
        <v>Description of colony quantities (e.g. "1+, 2+, 3+, 4+" or "few, moderate, many")</v>
      </c>
      <c r="C53" s="270" t="s">
        <v>5874</v>
      </c>
      <c r="D53" s="286"/>
      <c r="F53" s="237"/>
      <c r="H53" s="235">
        <f t="shared" ref="H53" si="11">D53</f>
        <v>0</v>
      </c>
      <c r="I53" s="236" t="str">
        <f t="shared" si="9"/>
        <v>'</v>
      </c>
    </row>
    <row r="54" spans="1:9" ht="31.5">
      <c r="A54" s="298" t="s">
        <v>470</v>
      </c>
      <c r="B54" s="270" t="str">
        <f>Language!A726</f>
        <v>Gram stain of bacterial growth colonies (gram positive cocci, gram negative bacilli, etc.)</v>
      </c>
      <c r="C54" s="270" t="s">
        <v>5924</v>
      </c>
      <c r="D54" s="286"/>
      <c r="F54" s="237"/>
      <c r="H54" s="235">
        <f>D54</f>
        <v>0</v>
      </c>
      <c r="I54" s="236" t="str">
        <f t="shared" si="9"/>
        <v>'</v>
      </c>
    </row>
    <row r="55" spans="1:9" ht="31.5">
      <c r="A55" s="298" t="s">
        <v>471</v>
      </c>
      <c r="B55" s="270" t="str">
        <f>Language!A727</f>
        <v>Biochemical test results (e.g., "catalase positive") for conventional test methods</v>
      </c>
      <c r="C55" s="270" t="s">
        <v>5876</v>
      </c>
      <c r="D55" s="286"/>
      <c r="F55" s="237"/>
      <c r="H55" s="235">
        <f t="shared" si="10"/>
        <v>0</v>
      </c>
      <c r="I55" s="236" t="str">
        <f t="shared" si="9"/>
        <v>'</v>
      </c>
    </row>
    <row r="56" spans="1:9" ht="31.5">
      <c r="A56" s="298" t="s">
        <v>472</v>
      </c>
      <c r="B56" s="244" t="str">
        <f>Language!A728</f>
        <v>AST Method used for each antibiotic (e.g., Disk, Etest, Instrument)</v>
      </c>
      <c r="C56" s="244" t="s">
        <v>5925</v>
      </c>
      <c r="D56" s="286"/>
      <c r="F56" s="237"/>
      <c r="H56" s="235">
        <f t="shared" si="10"/>
        <v>0</v>
      </c>
      <c r="I56" s="236" t="str">
        <f t="shared" si="9"/>
        <v>'</v>
      </c>
    </row>
    <row r="57" spans="1:9">
      <c r="A57" s="298" t="s">
        <v>473</v>
      </c>
      <c r="B57" s="270" t="str">
        <f>Language!A729</f>
        <v>Disk diffusion zone sizes</v>
      </c>
      <c r="C57" s="270" t="s">
        <v>5880</v>
      </c>
      <c r="D57" s="286"/>
      <c r="F57" s="237"/>
      <c r="H57" s="235">
        <f t="shared" si="10"/>
        <v>0</v>
      </c>
      <c r="I57" s="236" t="str">
        <f t="shared" si="9"/>
        <v>'</v>
      </c>
    </row>
    <row r="58" spans="1:9">
      <c r="A58" s="298" t="s">
        <v>474</v>
      </c>
      <c r="B58" s="270" t="str">
        <f>Language!A730</f>
        <v>Disk diffusion interpretation (S/I/R)</v>
      </c>
      <c r="C58" s="270" t="s">
        <v>5881</v>
      </c>
      <c r="D58" s="286"/>
      <c r="F58" s="237"/>
      <c r="H58" s="235">
        <f t="shared" si="10"/>
        <v>0</v>
      </c>
      <c r="I58" s="236" t="str">
        <f t="shared" si="9"/>
        <v>'</v>
      </c>
    </row>
    <row r="59" spans="1:9">
      <c r="A59" s="298" t="s">
        <v>1100</v>
      </c>
      <c r="B59" s="270" t="str">
        <f>Language!A731</f>
        <v>MIC values</v>
      </c>
      <c r="C59" s="270" t="s">
        <v>5882</v>
      </c>
      <c r="D59" s="286"/>
      <c r="F59" s="237"/>
      <c r="H59" s="235">
        <f t="shared" si="10"/>
        <v>0</v>
      </c>
      <c r="I59" s="236" t="str">
        <f t="shared" si="9"/>
        <v>'</v>
      </c>
    </row>
    <row r="60" spans="1:9">
      <c r="A60" s="298" t="s">
        <v>1101</v>
      </c>
      <c r="B60" s="270" t="str">
        <f>Language!A732</f>
        <v>MIC interpretation (S/I/R)</v>
      </c>
      <c r="C60" s="270" t="s">
        <v>5883</v>
      </c>
      <c r="D60" s="286"/>
      <c r="F60" s="237"/>
      <c r="H60" s="235">
        <f t="shared" si="10"/>
        <v>0</v>
      </c>
      <c r="I60" s="236" t="str">
        <f t="shared" si="9"/>
        <v>'</v>
      </c>
    </row>
    <row r="61" spans="1:9" ht="31.5">
      <c r="A61" s="298" t="s">
        <v>1102</v>
      </c>
      <c r="B61" s="229" t="str">
        <f>Language!A733</f>
        <v>Describe the laboratory’s system for recording culture observations</v>
      </c>
      <c r="C61" s="229" t="s">
        <v>5926</v>
      </c>
      <c r="D61" s="286"/>
      <c r="F61" s="234"/>
      <c r="H61" s="235">
        <f t="shared" si="10"/>
        <v>0</v>
      </c>
      <c r="I61" s="236" t="str">
        <f>IF(H61=1,1,IF(H61=2,0.5,IF(H61=3,0.5,IF(H61=4,0.5,IF(H61=5,0,"'")))))</f>
        <v>'</v>
      </c>
    </row>
    <row r="62" spans="1:9">
      <c r="A62" s="288"/>
      <c r="B62" s="240" t="str">
        <f>Language!A734</f>
        <v>1: Laboratory Information System (LIS)</v>
      </c>
      <c r="C62" s="240" t="s">
        <v>5927</v>
      </c>
    </row>
    <row r="63" spans="1:9">
      <c r="A63" s="288"/>
      <c r="B63" s="240" t="str">
        <f>Language!A735</f>
        <v>2: Fully electronic, but non-LIS (e.g., Word, Excel)</v>
      </c>
      <c r="C63" s="240" t="s">
        <v>5928</v>
      </c>
    </row>
    <row r="64" spans="1:9" ht="31.5">
      <c r="A64" s="288"/>
      <c r="B64" s="240" t="str">
        <f>Language!A736</f>
        <v>3: Handwritten on a paper work card (e.g., the back of the specimen requisition) or in a logbook</v>
      </c>
      <c r="C64" s="240" t="s">
        <v>5929</v>
      </c>
    </row>
    <row r="65" spans="1:10">
      <c r="A65" s="288"/>
      <c r="B65" s="240" t="str">
        <f>Language!A737</f>
        <v>4: Combination of handwritten and electronic recording</v>
      </c>
      <c r="C65" s="240" t="s">
        <v>5930</v>
      </c>
    </row>
    <row r="66" spans="1:10">
      <c r="A66" s="288"/>
      <c r="B66" s="240" t="str">
        <f>Language!A738</f>
        <v>5: Internal results are not routinely recorded</v>
      </c>
      <c r="C66" s="240" t="s">
        <v>5931</v>
      </c>
    </row>
    <row r="67" spans="1:10" ht="31.5">
      <c r="A67" s="456" t="s">
        <v>1872</v>
      </c>
      <c r="B67" s="270" t="str">
        <f>Language!A739</f>
        <v>Are culture observations/work cards retained for a defined time period (at least one year)?</v>
      </c>
      <c r="C67" s="270" t="s">
        <v>5932</v>
      </c>
      <c r="D67" s="286"/>
      <c r="F67" s="237"/>
      <c r="H67" s="235">
        <f>D67</f>
        <v>0</v>
      </c>
      <c r="I67" s="236" t="str">
        <f t="shared" ref="I67" si="12">IF(H67="Yes",1,IF(H67="No",0,"'"))</f>
        <v>'</v>
      </c>
    </row>
    <row r="68" spans="1:10" ht="16.5" thickBot="1">
      <c r="A68" s="288"/>
      <c r="F68" s="448"/>
      <c r="H68" s="235"/>
      <c r="I68" s="236"/>
    </row>
    <row r="69" spans="1:10" ht="16.5" thickBot="1">
      <c r="A69" s="294"/>
      <c r="B69" s="442" t="str">
        <f>Language!A740</f>
        <v>AST RESULTS REPORTING</v>
      </c>
      <c r="C69" s="442" t="s">
        <v>5933</v>
      </c>
      <c r="D69" s="226"/>
      <c r="F69" s="227"/>
      <c r="G69" s="440"/>
      <c r="H69" s="440"/>
      <c r="I69" s="440"/>
      <c r="J69" s="440"/>
    </row>
    <row r="70" spans="1:10" ht="31.5">
      <c r="A70" s="298" t="s">
        <v>1873</v>
      </c>
      <c r="B70" s="229" t="str">
        <f>Language!A741</f>
        <v>Describe the laboratory’s system for reporting AST results to the physician/client</v>
      </c>
      <c r="C70" s="229" t="s">
        <v>5934</v>
      </c>
      <c r="D70" s="286"/>
      <c r="F70" s="234"/>
      <c r="H70" s="235">
        <f>D70</f>
        <v>0</v>
      </c>
      <c r="I70" s="236" t="str">
        <f>IF(H70=1,1,IF(H70=2,0.75,IF(H70=3,0.5,"'")))</f>
        <v>'</v>
      </c>
    </row>
    <row r="71" spans="1:10" ht="31.5">
      <c r="A71" s="288"/>
      <c r="B71" s="240" t="str">
        <f>Language!A742</f>
        <v>1: Fully electronic system – physician does not receive paper from the lab</v>
      </c>
      <c r="C71" s="240" t="s">
        <v>5935</v>
      </c>
      <c r="F71" s="234"/>
    </row>
    <row r="72" spans="1:10">
      <c r="A72" s="288"/>
      <c r="B72" s="240" t="str">
        <f>Language!A743</f>
        <v>2: Combination of paper and electronic reporting</v>
      </c>
      <c r="C72" s="240" t="s">
        <v>5936</v>
      </c>
      <c r="F72" s="234"/>
    </row>
    <row r="73" spans="1:10">
      <c r="A73" s="288"/>
      <c r="B73" s="240" t="str">
        <f>Language!A744</f>
        <v>3: Fully paper-based system</v>
      </c>
      <c r="C73" s="240" t="s">
        <v>5937</v>
      </c>
      <c r="F73" s="234"/>
    </row>
    <row r="74" spans="1:10" ht="31.5">
      <c r="A74" s="298" t="s">
        <v>1874</v>
      </c>
      <c r="B74" s="229" t="str">
        <f>Language!A745</f>
        <v>If AST results are fully or partially issued to physicians on paper, please describe that system.</v>
      </c>
      <c r="C74" s="229" t="s">
        <v>5938</v>
      </c>
      <c r="D74" s="286"/>
      <c r="F74" s="234"/>
      <c r="H74" s="235">
        <f>D74</f>
        <v>0</v>
      </c>
      <c r="I74" s="236" t="str">
        <f>IF(H74=1,1,IF(H74=2,0.5,IF(H74=3,0.5,"'")))</f>
        <v>'</v>
      </c>
    </row>
    <row r="75" spans="1:10">
      <c r="A75" s="288"/>
      <c r="B75" s="240" t="str">
        <f>Language!A746</f>
        <v>1: Printout from the Laboratory Information System</v>
      </c>
      <c r="C75" s="240" t="s">
        <v>5939</v>
      </c>
      <c r="F75" s="234"/>
    </row>
    <row r="76" spans="1:10" ht="31.5">
      <c r="A76" s="288"/>
      <c r="B76" s="240" t="str">
        <f>Language!A747</f>
        <v>2: Printout from the ID/AST instrument (e.g., Vitek, Phoenix, etc.)</v>
      </c>
      <c r="C76" s="240" t="s">
        <v>5940</v>
      </c>
      <c r="F76" s="234"/>
    </row>
    <row r="77" spans="1:10" ht="31.5">
      <c r="A77" s="288"/>
      <c r="B77" s="240" t="str">
        <f>Language!A748</f>
        <v>3: Printout from a non-LIS computer program (e.g. Word, Excel)</v>
      </c>
      <c r="C77" s="240" t="s">
        <v>5941</v>
      </c>
      <c r="F77" s="234"/>
    </row>
    <row r="78" spans="1:10">
      <c r="A78" s="288"/>
      <c r="B78" s="240" t="str">
        <f>Language!A749</f>
        <v>4: Primarily hand written onto a paper form</v>
      </c>
      <c r="C78" s="240" t="s">
        <v>5942</v>
      </c>
      <c r="D78" s="440"/>
      <c r="F78" s="234"/>
      <c r="G78" s="440"/>
      <c r="H78" s="440"/>
      <c r="I78" s="440"/>
      <c r="J78" s="440"/>
    </row>
    <row r="79" spans="1:10" ht="31.5">
      <c r="A79" s="298" t="s">
        <v>1875</v>
      </c>
      <c r="B79" s="270" t="str">
        <f>Language!A750</f>
        <v>Are AST reports retained for a defined time period (at least one year)?</v>
      </c>
      <c r="C79" s="270" t="s">
        <v>5943</v>
      </c>
      <c r="D79" s="286"/>
      <c r="F79" s="234"/>
      <c r="H79" s="235">
        <f>D79</f>
        <v>0</v>
      </c>
      <c r="I79" s="236" t="str">
        <f t="shared" ref="I79" si="13">IF(H79="Yes",1,IF(H79="No",0,"'"))</f>
        <v>'</v>
      </c>
      <c r="J79" s="440"/>
    </row>
    <row r="80" spans="1:10" ht="16.5" thickBot="1">
      <c r="A80" s="288"/>
      <c r="B80" s="240"/>
      <c r="C80" s="240"/>
      <c r="D80" s="440"/>
      <c r="G80" s="440"/>
      <c r="H80" s="440"/>
      <c r="I80" s="440"/>
      <c r="J80" s="440"/>
    </row>
    <row r="81" spans="1:10" ht="16.5" thickBot="1">
      <c r="A81" s="294"/>
      <c r="B81" s="442" t="str">
        <f>Language!A751</f>
        <v>DATA BACKUP &amp; SECURITY</v>
      </c>
      <c r="C81" s="442" t="s">
        <v>5944</v>
      </c>
      <c r="D81" s="226"/>
      <c r="F81" s="227"/>
      <c r="G81" s="440"/>
      <c r="H81" s="440"/>
      <c r="I81" s="440"/>
      <c r="J81" s="440"/>
    </row>
    <row r="82" spans="1:10" ht="31.5">
      <c r="A82" s="298" t="s">
        <v>1876</v>
      </c>
      <c r="B82" s="229" t="str">
        <f>Language!A752</f>
        <v xml:space="preserve">What method is used to back up the lab’s electronic patient records? </v>
      </c>
      <c r="C82" s="229" t="s">
        <v>5945</v>
      </c>
      <c r="D82" s="286"/>
      <c r="F82" s="234"/>
      <c r="H82" s="235">
        <f>D82</f>
        <v>0</v>
      </c>
      <c r="I82" s="236" t="str">
        <f>IF(H82=1,1,IF(H82=2,0.5,IF(H82="NA","'",IF(H82=0,"'",0))))</f>
        <v>'</v>
      </c>
      <c r="J82" s="457" t="str">
        <f>IF(H82=3,"Red Flag",IF(H82=4,"Red Flag","'"))</f>
        <v>'</v>
      </c>
    </row>
    <row r="83" spans="1:10" ht="47.25">
      <c r="A83" s="288"/>
      <c r="B83" s="240" t="str">
        <f>Language!A753</f>
        <v>1: Facility or cloud server - 2: External hard drive, USB, or CD - 3: Internal hard drive (PC or laptop) - 4: None - NA: do not use an electronic database for patient records</v>
      </c>
      <c r="C83" s="240" t="s">
        <v>5946</v>
      </c>
    </row>
    <row r="84" spans="1:10" ht="31.5">
      <c r="A84" s="298" t="s">
        <v>1877</v>
      </c>
      <c r="B84" s="229" t="str">
        <f>Language!A754</f>
        <v>How frequently are the lab’s electronic records backed up?</v>
      </c>
      <c r="C84" s="229" t="s">
        <v>5947</v>
      </c>
      <c r="D84" s="286"/>
      <c r="F84" s="239"/>
      <c r="H84" s="235">
        <f>D84</f>
        <v>0</v>
      </c>
      <c r="I84" s="236" t="str">
        <f>IF(H84=1,1,IF(H84=2,0.5,IF(H84=3,0,"'")))</f>
        <v>'</v>
      </c>
    </row>
    <row r="85" spans="1:10" ht="31.5">
      <c r="A85" s="288"/>
      <c r="B85" s="240" t="str">
        <f>Language!A755</f>
        <v>1: Daily/Continuously - 2: Other frequency, specify in comments - 3: Never - NA: no electronic database</v>
      </c>
      <c r="C85" s="240" t="s">
        <v>5948</v>
      </c>
    </row>
    <row r="86" spans="1:10" ht="31.5">
      <c r="A86" s="298" t="s">
        <v>1878</v>
      </c>
      <c r="B86" s="229" t="str">
        <f>Language!A756</f>
        <v>Does the lab or facility have a policy and/or SOP on data backup and restoration?</v>
      </c>
      <c r="C86" s="229" t="s">
        <v>5949</v>
      </c>
      <c r="D86" s="286"/>
      <c r="F86" s="234"/>
      <c r="H86" s="235">
        <f>D86</f>
        <v>0</v>
      </c>
      <c r="I86" s="236" t="str">
        <f t="shared" ref="I86:I89" si="14">IF(H86="Yes",1,IF(H86="No",0,"'"))</f>
        <v>'</v>
      </c>
    </row>
    <row r="87" spans="1:10" ht="31.5">
      <c r="A87" s="298" t="s">
        <v>2305</v>
      </c>
      <c r="B87" s="229" t="str">
        <f>Language!A757</f>
        <v>Does the lab or facility have a policy and/or SOP on data security and confidentiality?</v>
      </c>
      <c r="C87" s="229" t="s">
        <v>5950</v>
      </c>
      <c r="D87" s="286"/>
      <c r="F87" s="234"/>
      <c r="H87" s="235">
        <f>D87</f>
        <v>0</v>
      </c>
      <c r="I87" s="236" t="str">
        <f t="shared" si="14"/>
        <v>'</v>
      </c>
    </row>
    <row r="88" spans="1:10" ht="31.5">
      <c r="A88" s="298" t="s">
        <v>1879</v>
      </c>
      <c r="B88" s="83" t="str">
        <f>Language!A758</f>
        <v>Do laboratory computers have antivirus software?</v>
      </c>
      <c r="C88" s="83" t="s">
        <v>5951</v>
      </c>
      <c r="D88" s="286"/>
      <c r="F88" s="239"/>
      <c r="H88" s="235">
        <f>D88</f>
        <v>0</v>
      </c>
      <c r="I88" s="236" t="str">
        <f t="shared" si="14"/>
        <v>'</v>
      </c>
      <c r="J88" s="236" t="str">
        <f>IF(D88="No","System Flag","")</f>
        <v/>
      </c>
    </row>
    <row r="89" spans="1:10" ht="31.5">
      <c r="A89" s="298" t="s">
        <v>1880</v>
      </c>
      <c r="B89" s="83" t="str">
        <f>Language!A759</f>
        <v>Do laboratory computers have genuine (not pirated) Operating Systems?</v>
      </c>
      <c r="C89" s="83" t="s">
        <v>5952</v>
      </c>
      <c r="D89" s="286"/>
      <c r="F89" s="239"/>
      <c r="H89" s="235">
        <f>D89</f>
        <v>0</v>
      </c>
      <c r="I89" s="236" t="str">
        <f t="shared" si="14"/>
        <v>'</v>
      </c>
      <c r="J89" s="236" t="str">
        <f>IF(D89="No","System Flag","'")</f>
        <v>'</v>
      </c>
    </row>
    <row r="90" spans="1:10" ht="16.5" thickBot="1">
      <c r="A90" s="288"/>
      <c r="B90" s="215"/>
      <c r="C90" s="215"/>
      <c r="D90" s="440"/>
      <c r="G90" s="440"/>
      <c r="H90" s="440"/>
      <c r="I90" s="440"/>
      <c r="J90" s="440"/>
    </row>
    <row r="91" spans="1:10" ht="16.5" thickBot="1">
      <c r="A91" s="294"/>
      <c r="B91" s="442" t="str">
        <f>Language!A760</f>
        <v xml:space="preserve">AMR DATA SHARING </v>
      </c>
      <c r="C91" s="442" t="s">
        <v>5953</v>
      </c>
      <c r="D91" s="33"/>
      <c r="F91" s="227"/>
      <c r="H91" s="256"/>
      <c r="I91" s="440"/>
    </row>
    <row r="92" spans="1:10" ht="31.5">
      <c r="A92" s="288"/>
      <c r="B92" s="270" t="str">
        <f>Language!A761</f>
        <v>Is the laboratory currently a member of any AMR Surveillance Systems?</v>
      </c>
      <c r="C92" s="270" t="s">
        <v>5954</v>
      </c>
      <c r="E92" s="220"/>
      <c r="F92" s="280"/>
      <c r="G92" s="220"/>
    </row>
    <row r="93" spans="1:10" ht="31.5">
      <c r="A93" s="393" t="s">
        <v>1881</v>
      </c>
      <c r="B93" s="270" t="str">
        <f>Language!A762</f>
        <v>WHO GLASS (Global Antimicrobial Resistance Surveillance System)</v>
      </c>
      <c r="C93" s="270" t="s">
        <v>5955</v>
      </c>
      <c r="D93" s="286"/>
      <c r="F93" s="237"/>
      <c r="H93" s="235">
        <f>D93</f>
        <v>0</v>
      </c>
    </row>
    <row r="94" spans="1:10">
      <c r="A94" s="393" t="s">
        <v>1882</v>
      </c>
      <c r="B94" s="270" t="str">
        <f>Language!A763</f>
        <v>Other, please describe in comments</v>
      </c>
      <c r="C94" s="270" t="s">
        <v>5956</v>
      </c>
      <c r="D94" s="286"/>
      <c r="F94" s="237"/>
      <c r="H94" s="235">
        <f>D94</f>
        <v>0</v>
      </c>
    </row>
    <row r="95" spans="1:10" ht="31.5">
      <c r="A95" s="288"/>
      <c r="B95" s="270" t="str">
        <f>Language!A764</f>
        <v>Which of the following methods are currently used to submit data to the AMR surveillance network(s)?</v>
      </c>
      <c r="C95" s="270" t="s">
        <v>5957</v>
      </c>
    </row>
    <row r="96" spans="1:10" ht="31.5">
      <c r="A96" s="288"/>
      <c r="B96" s="240" t="str">
        <f>Language!A765</f>
        <v>More than one may be used. if the lab does not currently participate in AMR surveillance, select NA</v>
      </c>
      <c r="C96" s="240" t="s">
        <v>5958</v>
      </c>
      <c r="D96" s="26"/>
      <c r="F96" s="271"/>
      <c r="H96" s="26"/>
    </row>
    <row r="97" spans="1:9">
      <c r="A97" s="298" t="s">
        <v>1883</v>
      </c>
      <c r="B97" s="270" t="str">
        <f>Language!A766</f>
        <v>Lab sends paper forms to an AMR coordinator</v>
      </c>
      <c r="C97" s="270" t="s">
        <v>5959</v>
      </c>
      <c r="D97" s="286"/>
      <c r="F97" s="237"/>
      <c r="H97" s="235">
        <f t="shared" ref="H97:H102" si="15">D97</f>
        <v>0</v>
      </c>
      <c r="I97" s="236" t="str">
        <f>IF(H97="Yes",0.25,"'")</f>
        <v>'</v>
      </c>
    </row>
    <row r="98" spans="1:9">
      <c r="A98" s="298" t="s">
        <v>1884</v>
      </c>
      <c r="B98" s="270" t="str">
        <f>Language!A767</f>
        <v>Lab types data into an Excel spreadsheet</v>
      </c>
      <c r="C98" s="270" t="s">
        <v>5960</v>
      </c>
      <c r="D98" s="286"/>
      <c r="F98" s="237"/>
      <c r="H98" s="235">
        <f t="shared" si="15"/>
        <v>0</v>
      </c>
      <c r="I98" s="236" t="str">
        <f>IF(H98="Yes",0.5,"'")</f>
        <v>'</v>
      </c>
    </row>
    <row r="99" spans="1:9">
      <c r="A99" s="298" t="s">
        <v>2309</v>
      </c>
      <c r="B99" s="270" t="str">
        <f>Language!A768</f>
        <v>Lab types data into an online database</v>
      </c>
      <c r="C99" s="270" t="s">
        <v>5961</v>
      </c>
      <c r="D99" s="286"/>
      <c r="F99" s="237"/>
      <c r="H99" s="235">
        <f t="shared" si="15"/>
        <v>0</v>
      </c>
      <c r="I99" s="236" t="str">
        <f>IF(H99="Yes",0.5,"'")</f>
        <v>'</v>
      </c>
    </row>
    <row r="100" spans="1:9">
      <c r="A100" s="298" t="s">
        <v>2310</v>
      </c>
      <c r="B100" s="270" t="str">
        <f>Language!A769</f>
        <v>Lab types data into WHONET</v>
      </c>
      <c r="C100" s="270" t="s">
        <v>5962</v>
      </c>
      <c r="D100" s="286"/>
      <c r="F100" s="237"/>
      <c r="H100" s="235">
        <f t="shared" si="15"/>
        <v>0</v>
      </c>
      <c r="I100" s="236" t="str">
        <f>IF(H100="Yes",0.75,"'")</f>
        <v>'</v>
      </c>
    </row>
    <row r="101" spans="1:9">
      <c r="A101" s="298" t="s">
        <v>2311</v>
      </c>
      <c r="B101" s="270" t="str">
        <f>Language!A770</f>
        <v>Lab exports a file from the automated AST instrument</v>
      </c>
      <c r="C101" s="270" t="s">
        <v>5963</v>
      </c>
      <c r="D101" s="286"/>
      <c r="F101" s="237"/>
      <c r="H101" s="235">
        <f t="shared" si="15"/>
        <v>0</v>
      </c>
      <c r="I101" s="236" t="str">
        <f>IF(H101="Yes",0.75,"'")</f>
        <v>'</v>
      </c>
    </row>
    <row r="102" spans="1:9">
      <c r="A102" s="298" t="s">
        <v>2312</v>
      </c>
      <c r="B102" s="270" t="str">
        <f>Language!A771</f>
        <v>Lab exports a file from the LIS</v>
      </c>
      <c r="C102" s="270" t="s">
        <v>5964</v>
      </c>
      <c r="D102" s="286"/>
      <c r="F102" s="237"/>
      <c r="H102" s="235">
        <f t="shared" si="15"/>
        <v>0</v>
      </c>
      <c r="I102" s="236" t="str">
        <f t="shared" ref="I102" si="16">IF(H102="Yes",1,IF(H102="No",0,"'"))</f>
        <v>'</v>
      </c>
    </row>
    <row r="103" spans="1:9" ht="47.25">
      <c r="A103" s="298"/>
      <c r="B103" s="229" t="str">
        <f>Language!A772</f>
        <v>If the lab has ever tried to use BacLink to transfer data from the LIS into WHONET, were any of the following problems encountered?</v>
      </c>
      <c r="C103" s="229" t="s">
        <v>5965</v>
      </c>
      <c r="D103" s="26"/>
      <c r="F103" s="271"/>
      <c r="H103" s="26"/>
    </row>
    <row r="104" spans="1:9">
      <c r="A104" s="298" t="s">
        <v>2313</v>
      </c>
      <c r="B104" s="270" t="str">
        <f>Language!A773</f>
        <v>The LIS export file was missing some of the required data fields</v>
      </c>
      <c r="C104" s="270" t="s">
        <v>5966</v>
      </c>
      <c r="D104" s="286"/>
      <c r="F104" s="237"/>
      <c r="H104" s="235">
        <f t="shared" ref="H104" si="17">D104</f>
        <v>0</v>
      </c>
      <c r="I104" s="236" t="str">
        <f>IF(H104="No",1,IF(H104="Yes",0,"'"))</f>
        <v>'</v>
      </c>
    </row>
    <row r="105" spans="1:9" ht="31.5">
      <c r="A105" s="298" t="s">
        <v>2314</v>
      </c>
      <c r="B105" s="270" t="str">
        <f>Language!A774</f>
        <v xml:space="preserve">The LIS export file merged/combined different data fields into a single column </v>
      </c>
      <c r="C105" s="270" t="s">
        <v>5967</v>
      </c>
      <c r="D105" s="286"/>
      <c r="F105" s="237"/>
      <c r="H105" s="235">
        <f t="shared" ref="H105:H108" si="18">D105</f>
        <v>0</v>
      </c>
      <c r="I105" s="236" t="str">
        <f t="shared" ref="I105:I108" si="19">IF(H105="No",1,IF(H105="Yes",0,"'"))</f>
        <v>'</v>
      </c>
    </row>
    <row r="106" spans="1:9" ht="31.5">
      <c r="A106" s="298" t="s">
        <v>2315</v>
      </c>
      <c r="B106" s="270" t="str">
        <f>Language!A775</f>
        <v>The LIS export file does not distinguish antibiotic results by AST method</v>
      </c>
      <c r="C106" s="270" t="s">
        <v>5968</v>
      </c>
      <c r="D106" s="286"/>
      <c r="F106" s="237"/>
      <c r="H106" s="235">
        <f t="shared" si="18"/>
        <v>0</v>
      </c>
      <c r="I106" s="236" t="str">
        <f t="shared" si="19"/>
        <v>'</v>
      </c>
    </row>
    <row r="107" spans="1:9">
      <c r="A107" s="298" t="s">
        <v>2316</v>
      </c>
      <c r="B107" s="270" t="str">
        <f>Language!A776</f>
        <v>The LIS export file does not contain zone sizes or MIC values</v>
      </c>
      <c r="C107" s="270" t="s">
        <v>5969</v>
      </c>
      <c r="D107" s="286"/>
      <c r="F107" s="237"/>
      <c r="H107" s="235">
        <f t="shared" ref="H107" si="20">D107</f>
        <v>0</v>
      </c>
      <c r="I107" s="236" t="str">
        <f t="shared" si="19"/>
        <v>'</v>
      </c>
    </row>
    <row r="108" spans="1:9">
      <c r="A108" s="298" t="s">
        <v>2321</v>
      </c>
      <c r="B108" s="270" t="str">
        <f>Language!A777</f>
        <v>Other, please describe in comments</v>
      </c>
      <c r="C108" s="270" t="s">
        <v>5956</v>
      </c>
      <c r="D108" s="286"/>
      <c r="F108" s="237"/>
      <c r="H108" s="235">
        <f t="shared" si="18"/>
        <v>0</v>
      </c>
      <c r="I108" s="236" t="str">
        <f t="shared" si="19"/>
        <v>'</v>
      </c>
    </row>
    <row r="109" spans="1:9" ht="47.25">
      <c r="A109" s="298"/>
      <c r="B109" s="229" t="str">
        <f>Language!A778</f>
        <v>If the lab has ever tried to use BacLink to transfer data from the automated AST instrument into WHONET, were any of the following problems encountered?</v>
      </c>
      <c r="C109" s="229" t="s">
        <v>5970</v>
      </c>
      <c r="D109" s="26"/>
      <c r="F109" s="271"/>
      <c r="H109" s="26"/>
    </row>
    <row r="110" spans="1:9" ht="31.5">
      <c r="A110" s="298" t="s">
        <v>2322</v>
      </c>
      <c r="B110" s="270" t="str">
        <f>Language!A779</f>
        <v>The instrument export file was missing some of the required data fields (like patient demographics)</v>
      </c>
      <c r="C110" s="270" t="s">
        <v>5971</v>
      </c>
      <c r="D110" s="286"/>
      <c r="F110" s="237"/>
      <c r="H110" s="235">
        <f t="shared" ref="H110:H114" si="21">D110</f>
        <v>0</v>
      </c>
      <c r="I110" s="236" t="str">
        <f>IF(H110="No",1,IF(H110="Yes",0,"'"))</f>
        <v>'</v>
      </c>
    </row>
    <row r="111" spans="1:9" ht="31.5">
      <c r="A111" s="298" t="s">
        <v>2323</v>
      </c>
      <c r="B111" s="270" t="str">
        <f>Language!A780</f>
        <v xml:space="preserve">The instrument export file merged/combined different data fields into a single column </v>
      </c>
      <c r="C111" s="270" t="s">
        <v>5972</v>
      </c>
      <c r="D111" s="286"/>
      <c r="F111" s="237"/>
      <c r="H111" s="235">
        <f t="shared" si="21"/>
        <v>0</v>
      </c>
      <c r="I111" s="236" t="str">
        <f t="shared" ref="I111:I114" si="22">IF(H111="No",1,IF(H111="Yes",0,"'"))</f>
        <v>'</v>
      </c>
    </row>
    <row r="112" spans="1:9">
      <c r="A112" s="298" t="s">
        <v>2324</v>
      </c>
      <c r="B112" s="270" t="str">
        <f>Language!A781</f>
        <v>The instrument export file was missing MIC values</v>
      </c>
      <c r="C112" s="270" t="s">
        <v>5973</v>
      </c>
      <c r="D112" s="286"/>
      <c r="F112" s="237"/>
      <c r="H112" s="235">
        <f t="shared" si="21"/>
        <v>0</v>
      </c>
      <c r="I112" s="236" t="str">
        <f t="shared" si="22"/>
        <v>'</v>
      </c>
    </row>
    <row r="113" spans="1:9">
      <c r="A113" s="298" t="s">
        <v>2325</v>
      </c>
      <c r="B113" s="270" t="str">
        <f>Language!A782</f>
        <v>The instrument export file was missing SIR values</v>
      </c>
      <c r="C113" s="270" t="s">
        <v>5974</v>
      </c>
      <c r="D113" s="286"/>
      <c r="F113" s="237"/>
      <c r="H113" s="235">
        <f t="shared" si="21"/>
        <v>0</v>
      </c>
      <c r="I113" s="236" t="str">
        <f t="shared" si="22"/>
        <v>'</v>
      </c>
    </row>
    <row r="114" spans="1:9">
      <c r="A114" s="298" t="s">
        <v>2326</v>
      </c>
      <c r="B114" s="270" t="str">
        <f>Language!A783</f>
        <v>Other, please describe in comments</v>
      </c>
      <c r="C114" s="270" t="s">
        <v>5956</v>
      </c>
      <c r="D114" s="286"/>
      <c r="F114" s="237"/>
      <c r="H114" s="235">
        <f t="shared" si="21"/>
        <v>0</v>
      </c>
      <c r="I114" s="236" t="str">
        <f t="shared" si="22"/>
        <v>'</v>
      </c>
    </row>
  </sheetData>
  <dataConsolidate/>
  <phoneticPr fontId="26" type="noConversion"/>
  <conditionalFormatting sqref="I68">
    <cfRule type="cellIs" dxfId="1780" priority="345" stopIfTrue="1" operator="lessThan">
      <formula>0.5</formula>
    </cfRule>
    <cfRule type="cellIs" dxfId="1779" priority="346" stopIfTrue="1" operator="between">
      <formula>0.5</formula>
      <formula>0.75</formula>
    </cfRule>
    <cfRule type="cellIs" dxfId="1778" priority="347" stopIfTrue="1" operator="greaterThan">
      <formula>0.75</formula>
    </cfRule>
  </conditionalFormatting>
  <conditionalFormatting sqref="D5">
    <cfRule type="cellIs" dxfId="1777" priority="336" stopIfTrue="1" operator="greaterThanOrEqual">
      <formula>0.8</formula>
    </cfRule>
    <cfRule type="cellIs" dxfId="1776" priority="337" stopIfTrue="1" operator="between">
      <formula>0.5</formula>
      <formula>0.799</formula>
    </cfRule>
    <cfRule type="cellIs" dxfId="1775" priority="338" stopIfTrue="1" operator="lessThan">
      <formula>0.5</formula>
    </cfRule>
  </conditionalFormatting>
  <conditionalFormatting sqref="I61">
    <cfRule type="cellIs" dxfId="1774" priority="330" stopIfTrue="1" operator="lessThan">
      <formula>0.5</formula>
    </cfRule>
    <cfRule type="cellIs" dxfId="1773" priority="331" stopIfTrue="1" operator="between">
      <formula>0.5</formula>
      <formula>0.75</formula>
    </cfRule>
    <cfRule type="cellIs" dxfId="1772" priority="332" stopIfTrue="1" operator="greaterThan">
      <formula>0.75</formula>
    </cfRule>
  </conditionalFormatting>
  <conditionalFormatting sqref="I70">
    <cfRule type="cellIs" dxfId="1771" priority="327" stopIfTrue="1" operator="lessThan">
      <formula>0.5</formula>
    </cfRule>
    <cfRule type="cellIs" dxfId="1770" priority="328" stopIfTrue="1" operator="between">
      <formula>0.5</formula>
      <formula>0.75</formula>
    </cfRule>
    <cfRule type="cellIs" dxfId="1769" priority="329" stopIfTrue="1" operator="greaterThan">
      <formula>0.75</formula>
    </cfRule>
  </conditionalFormatting>
  <conditionalFormatting sqref="I84">
    <cfRule type="cellIs" dxfId="1768" priority="324" stopIfTrue="1" operator="lessThan">
      <formula>0.5</formula>
    </cfRule>
    <cfRule type="cellIs" dxfId="1767" priority="325" stopIfTrue="1" operator="between">
      <formula>0.5</formula>
      <formula>0.75</formula>
    </cfRule>
    <cfRule type="cellIs" dxfId="1766" priority="326" stopIfTrue="1" operator="greaterThan">
      <formula>0.75</formula>
    </cfRule>
  </conditionalFormatting>
  <conditionalFormatting sqref="I74">
    <cfRule type="cellIs" dxfId="1765" priority="321" stopIfTrue="1" operator="lessThan">
      <formula>0.5</formula>
    </cfRule>
    <cfRule type="cellIs" dxfId="1764" priority="322" stopIfTrue="1" operator="between">
      <formula>0.5</formula>
      <formula>0.75</formula>
    </cfRule>
    <cfRule type="cellIs" dxfId="1763" priority="323" stopIfTrue="1" operator="greaterThan">
      <formula>0.75</formula>
    </cfRule>
  </conditionalFormatting>
  <conditionalFormatting sqref="I13">
    <cfRule type="cellIs" dxfId="1762" priority="231" stopIfTrue="1" operator="lessThan">
      <formula>0.5</formula>
    </cfRule>
    <cfRule type="cellIs" dxfId="1761" priority="232" stopIfTrue="1" operator="between">
      <formula>0.5</formula>
      <formula>0.75</formula>
    </cfRule>
    <cfRule type="cellIs" dxfId="1760" priority="233" stopIfTrue="1" operator="greaterThan">
      <formula>0.75</formula>
    </cfRule>
  </conditionalFormatting>
  <conditionalFormatting sqref="D44">
    <cfRule type="cellIs" dxfId="1759" priority="202" stopIfTrue="1" operator="greaterThanOrEqual">
      <formula>0.8</formula>
    </cfRule>
    <cfRule type="cellIs" dxfId="1758" priority="203" stopIfTrue="1" operator="between">
      <formula>0.5</formula>
      <formula>0.799</formula>
    </cfRule>
    <cfRule type="cellIs" dxfId="1757" priority="204" stopIfTrue="1" operator="lessThan">
      <formula>0.5</formula>
    </cfRule>
  </conditionalFormatting>
  <conditionalFormatting sqref="D69">
    <cfRule type="cellIs" dxfId="1756" priority="196" stopIfTrue="1" operator="greaterThanOrEqual">
      <formula>0.8</formula>
    </cfRule>
    <cfRule type="cellIs" dxfId="1755" priority="197" stopIfTrue="1" operator="between">
      <formula>0.5</formula>
      <formula>0.799</formula>
    </cfRule>
    <cfRule type="cellIs" dxfId="1754" priority="198" stopIfTrue="1" operator="lessThan">
      <formula>0.5</formula>
    </cfRule>
  </conditionalFormatting>
  <conditionalFormatting sqref="D81">
    <cfRule type="cellIs" dxfId="1753" priority="193" stopIfTrue="1" operator="greaterThanOrEqual">
      <formula>0.8</formula>
    </cfRule>
    <cfRule type="cellIs" dxfId="1752" priority="194" stopIfTrue="1" operator="between">
      <formula>0.5</formula>
      <formula>0.799</formula>
    </cfRule>
    <cfRule type="cellIs" dxfId="1751" priority="195" stopIfTrue="1" operator="lessThan">
      <formula>0.5</formula>
    </cfRule>
  </conditionalFormatting>
  <conditionalFormatting sqref="D14">
    <cfRule type="cellIs" dxfId="1750" priority="177" stopIfTrue="1" operator="greaterThanOrEqual">
      <formula>0.8</formula>
    </cfRule>
    <cfRule type="cellIs" dxfId="1749" priority="178" stopIfTrue="1" operator="between">
      <formula>0.5</formula>
      <formula>0.799</formula>
    </cfRule>
    <cfRule type="cellIs" dxfId="1748" priority="179" stopIfTrue="1" operator="lessThan">
      <formula>0.5</formula>
    </cfRule>
  </conditionalFormatting>
  <conditionalFormatting sqref="I29">
    <cfRule type="cellIs" dxfId="1747" priority="171" stopIfTrue="1" operator="lessThan">
      <formula>0.5</formula>
    </cfRule>
    <cfRule type="cellIs" dxfId="1746" priority="172" stopIfTrue="1" operator="between">
      <formula>0.5</formula>
      <formula>0.75</formula>
    </cfRule>
    <cfRule type="cellIs" dxfId="1745" priority="173" stopIfTrue="1" operator="greaterThan">
      <formula>0.75</formula>
    </cfRule>
  </conditionalFormatting>
  <conditionalFormatting sqref="I43">
    <cfRule type="cellIs" dxfId="1744" priority="144" stopIfTrue="1" operator="lessThan">
      <formula>0.5</formula>
    </cfRule>
    <cfRule type="cellIs" dxfId="1743" priority="145" stopIfTrue="1" operator="between">
      <formula>0.5</formula>
      <formula>0.75</formula>
    </cfRule>
    <cfRule type="cellIs" dxfId="1742" priority="146" stopIfTrue="1" operator="greaterThan">
      <formula>0.75</formula>
    </cfRule>
  </conditionalFormatting>
  <conditionalFormatting sqref="D28">
    <cfRule type="cellIs" dxfId="1741" priority="105" stopIfTrue="1" operator="greaterThanOrEqual">
      <formula>0.8</formula>
    </cfRule>
    <cfRule type="cellIs" dxfId="1740" priority="106" stopIfTrue="1" operator="between">
      <formula>0.5</formula>
      <formula>0.799</formula>
    </cfRule>
    <cfRule type="cellIs" dxfId="1739" priority="107" stopIfTrue="1" operator="lessThan">
      <formula>0.5</formula>
    </cfRule>
  </conditionalFormatting>
  <conditionalFormatting sqref="I27">
    <cfRule type="cellIs" dxfId="1738" priority="102" stopIfTrue="1" operator="lessThan">
      <formula>0.5</formula>
    </cfRule>
    <cfRule type="cellIs" dxfId="1737" priority="103" stopIfTrue="1" operator="between">
      <formula>0.5</formula>
      <formula>0.75</formula>
    </cfRule>
    <cfRule type="cellIs" dxfId="1736" priority="104" stopIfTrue="1" operator="greaterThan">
      <formula>0.75</formula>
    </cfRule>
  </conditionalFormatting>
  <conditionalFormatting sqref="I82">
    <cfRule type="cellIs" dxfId="1735" priority="98" stopIfTrue="1" operator="lessThan">
      <formula>0.5</formula>
    </cfRule>
    <cfRule type="cellIs" dxfId="1734" priority="99" stopIfTrue="1" operator="between">
      <formula>0.5</formula>
      <formula>0.75</formula>
    </cfRule>
    <cfRule type="cellIs" dxfId="1733" priority="100" stopIfTrue="1" operator="greaterThan">
      <formula>0.75</formula>
    </cfRule>
  </conditionalFormatting>
  <conditionalFormatting sqref="I97:I101">
    <cfRule type="cellIs" dxfId="1732" priority="42" stopIfTrue="1" operator="lessThan">
      <formula>0.5</formula>
    </cfRule>
    <cfRule type="cellIs" dxfId="1731" priority="43" stopIfTrue="1" operator="between">
      <formula>0.5</formula>
      <formula>0.75</formula>
    </cfRule>
    <cfRule type="cellIs" dxfId="1730" priority="44" stopIfTrue="1" operator="greaterThan">
      <formula>0.75</formula>
    </cfRule>
  </conditionalFormatting>
  <conditionalFormatting sqref="D91">
    <cfRule type="cellIs" dxfId="1729" priority="39" stopIfTrue="1" operator="greaterThanOrEqual">
      <formula>0.8</formula>
    </cfRule>
    <cfRule type="cellIs" dxfId="1728" priority="40" stopIfTrue="1" operator="between">
      <formula>0.5</formula>
      <formula>0.799</formula>
    </cfRule>
    <cfRule type="cellIs" dxfId="1727" priority="41" stopIfTrue="1" operator="lessThan">
      <formula>0.5</formula>
    </cfRule>
  </conditionalFormatting>
  <conditionalFormatting sqref="J6:J9">
    <cfRule type="containsText" dxfId="1726" priority="38" operator="containsText" text="System Flag">
      <formula>NOT(ISERROR(SEARCH("System Flag",J6)))</formula>
    </cfRule>
  </conditionalFormatting>
  <conditionalFormatting sqref="J10:J12">
    <cfRule type="cellIs" dxfId="1725" priority="22" stopIfTrue="1" operator="lessThan">
      <formula>0.5</formula>
    </cfRule>
    <cfRule type="cellIs" dxfId="1724" priority="23" stopIfTrue="1" operator="between">
      <formula>0.5</formula>
      <formula>0.75</formula>
    </cfRule>
    <cfRule type="cellIs" dxfId="1723" priority="24" stopIfTrue="1" operator="greaterThan">
      <formula>0.75</formula>
    </cfRule>
  </conditionalFormatting>
  <conditionalFormatting sqref="J10:J12">
    <cfRule type="containsText" dxfId="1722" priority="21" stopIfTrue="1" operator="containsText" text="RED FLAG">
      <formula>NOT(ISERROR(SEARCH("RED FLAG",J10)))</formula>
    </cfRule>
  </conditionalFormatting>
  <conditionalFormatting sqref="J82">
    <cfRule type="containsText" dxfId="1721" priority="19" operator="containsText" text="'">
      <formula>NOT(ISERROR(SEARCH("'",J82)))</formula>
    </cfRule>
    <cfRule type="containsText" dxfId="1720" priority="20" operator="containsText" text="Red Flag">
      <formula>NOT(ISERROR(SEARCH("Red Flag",J82)))</formula>
    </cfRule>
  </conditionalFormatting>
  <conditionalFormatting sqref="J88:J89">
    <cfRule type="containsText" dxfId="1719" priority="18" operator="containsText" text="System Flag">
      <formula>NOT(ISERROR(SEARCH("System Flag",J88)))</formula>
    </cfRule>
  </conditionalFormatting>
  <conditionalFormatting sqref="I104:I108">
    <cfRule type="cellIs" dxfId="1718" priority="15" stopIfTrue="1" operator="lessThan">
      <formula>0.5</formula>
    </cfRule>
    <cfRule type="cellIs" dxfId="1717" priority="16" stopIfTrue="1" operator="between">
      <formula>0.5</formula>
      <formula>0.75</formula>
    </cfRule>
    <cfRule type="cellIs" dxfId="1716" priority="17" stopIfTrue="1" operator="greaterThan">
      <formula>0.75</formula>
    </cfRule>
  </conditionalFormatting>
  <conditionalFormatting sqref="I86:I89 I79 I67 I48:I60 I30:I42 I16:I26 I6:I12 I102">
    <cfRule type="cellIs" dxfId="1715" priority="9" stopIfTrue="1" operator="lessThan">
      <formula>0.5</formula>
    </cfRule>
    <cfRule type="cellIs" dxfId="1714" priority="10" stopIfTrue="1" operator="between">
      <formula>0.5</formula>
      <formula>0.75</formula>
    </cfRule>
    <cfRule type="cellIs" dxfId="1713" priority="11" stopIfTrue="1" operator="greaterThan">
      <formula>0.75</formula>
    </cfRule>
  </conditionalFormatting>
  <conditionalFormatting sqref="I86:I89 I79 I67 I48:I60 I30:I42 I16:I26 I6:I12 I102">
    <cfRule type="containsText" dxfId="1712" priority="8" stopIfTrue="1" operator="containsText" text="RED FLAG">
      <formula>NOT(ISERROR(SEARCH("RED FLAG",I6)))</formula>
    </cfRule>
  </conditionalFormatting>
  <conditionalFormatting sqref="I110:I114">
    <cfRule type="cellIs" dxfId="1711" priority="1" stopIfTrue="1" operator="lessThan">
      <formula>0.5</formula>
    </cfRule>
    <cfRule type="cellIs" dxfId="1710" priority="2" stopIfTrue="1" operator="between">
      <formula>0.5</formula>
      <formula>0.75</formula>
    </cfRule>
    <cfRule type="cellIs" dxfId="1709" priority="3" stopIfTrue="1" operator="greaterThan">
      <formula>0.75</formula>
    </cfRule>
  </conditionalFormatting>
  <dataValidations count="6">
    <dataValidation type="list" allowBlank="1" showInputMessage="1" showErrorMessage="1" sqref="D86:D89 D79 D97:D102 D104:D108 D110:D114">
      <formula1>"Yes,No,NA"</formula1>
    </dataValidation>
    <dataValidation type="list" allowBlank="1" showInputMessage="1" showErrorMessage="1" sqref="D16:D27 D67 D93:D94 D30:D42 D6:D12 D48:D60">
      <formula1>"Yes,No"</formula1>
    </dataValidation>
    <dataValidation type="list" allowBlank="1" showInputMessage="1" showErrorMessage="1" sqref="D74 D82">
      <formula1>"1,2,3,4,NA"</formula1>
    </dataValidation>
    <dataValidation type="list" allowBlank="1" showInputMessage="1" showErrorMessage="1" sqref="D84">
      <formula1>"1,2,3,NA"</formula1>
    </dataValidation>
    <dataValidation type="list" allowBlank="1" showInputMessage="1" showErrorMessage="1" sqref="D61">
      <formula1>"1,2,3,4,5"</formula1>
    </dataValidation>
    <dataValidation type="list" allowBlank="1" showInputMessage="1" showErrorMessage="1" sqref="D70">
      <formula1>"1,2,3"</formula1>
    </dataValidation>
  </dataValidations>
  <pageMargins left="0.25" right="0.25" top="0.75" bottom="0.75" header="0.3" footer="0.3"/>
  <pageSetup paperSize="9" scale="86" fitToHeight="6" orientation="landscape" r:id="rId1"/>
  <headerFooter>
    <oddFooter>&amp;C&amp;A &amp;P</oddFooter>
  </headerFooter>
  <rowBreaks count="3" manualBreakCount="3">
    <brk id="27" max="5" man="1"/>
    <brk id="58" max="4" man="1"/>
    <brk id="89" max="5" man="1"/>
  </rowBreaks>
  <drawing r:id="rId2"/>
  <extLst>
    <ext xmlns:x14="http://schemas.microsoft.com/office/spreadsheetml/2009/9/main" uri="{78C0D931-6437-407d-A8EE-F0AAD7539E65}">
      <x14:conditionalFormattings>
        <x14:conditionalFormatting xmlns:xm="http://schemas.microsoft.com/office/excel/2006/main">
          <x14:cfRule type="containsText" priority="1324" stopIfTrue="1" operator="containsText" text="RED FLAG" id="{078CF11C-044E-46BA-9294-5FC275FE5637}">
            <xm:f>NOT(ISERROR(SEARCH("RED FLAG",'Processing-9.'!#REF!)))</xm:f>
            <x14:dxf>
              <font>
                <color rgb="FF9C0006"/>
              </font>
              <fill>
                <patternFill>
                  <bgColor rgb="FFFFC7CE"/>
                </patternFill>
              </fill>
            </x14:dxf>
          </x14:cfRule>
          <xm:sqref>I14:I15 I27:I29</xm:sqref>
        </x14:conditionalFormatting>
        <x14:conditionalFormatting xmlns:xm="http://schemas.microsoft.com/office/excel/2006/main">
          <x14:cfRule type="containsText" priority="1435" stopIfTrue="1" operator="containsText" text="RED FLAG" id="{202386C8-F96F-4188-BE65-687B22E57D4B}">
            <xm:f>NOT(ISERROR(SEARCH("RED FLAG",'Processing-9.'!#REF!)))</xm:f>
            <x14:dxf>
              <font>
                <color rgb="FF9C0006"/>
              </font>
              <fill>
                <patternFill>
                  <bgColor rgb="FFFFC7CE"/>
                </patternFill>
              </fill>
            </x14:dxf>
          </x14:cfRule>
          <xm:sqref>I43</xm:sqref>
        </x14:conditionalFormatting>
      </x14:conditionalFormatting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70C0"/>
    <pageSetUpPr fitToPage="1"/>
  </sheetPr>
  <dimension ref="A1:XFC74"/>
  <sheetViews>
    <sheetView view="pageBreakPreview" topLeftCell="A2" zoomScale="90" zoomScaleNormal="100" zoomScaleSheetLayoutView="90" workbookViewId="0">
      <selection activeCell="C27" sqref="C1:C1048576"/>
    </sheetView>
  </sheetViews>
  <sheetFormatPr defaultColWidth="11" defaultRowHeight="15.75"/>
  <cols>
    <col min="1" max="1" width="4.625" style="403" customWidth="1"/>
    <col min="2" max="3" width="51.75" style="229" customWidth="1"/>
    <col min="4" max="4" width="5.125" style="256" customWidth="1"/>
    <col min="5" max="5" width="5.5" style="26" customWidth="1"/>
    <col min="6" max="6" width="29.125" style="83" customWidth="1"/>
    <col min="7" max="7" width="3.625" style="26" customWidth="1"/>
    <col min="8" max="8" width="5.125" style="256" customWidth="1"/>
    <col min="9" max="9" width="5.125" style="26" customWidth="1"/>
    <col min="10" max="10" width="9.625" style="459" customWidth="1"/>
    <col min="11" max="16384" width="11" style="26"/>
  </cols>
  <sheetData>
    <row r="1" spans="1:16383" ht="31.5" hidden="1">
      <c r="A1" s="212"/>
      <c r="B1" s="214" t="s">
        <v>5697</v>
      </c>
      <c r="C1" s="214" t="s">
        <v>5767</v>
      </c>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c r="AI1" s="212"/>
      <c r="AJ1" s="212"/>
      <c r="AK1" s="212"/>
      <c r="AL1" s="212"/>
      <c r="AM1" s="212"/>
      <c r="AN1" s="212"/>
      <c r="AO1" s="212"/>
      <c r="AP1" s="212"/>
      <c r="AQ1" s="212"/>
      <c r="AR1" s="212"/>
      <c r="AS1" s="212"/>
      <c r="AT1" s="212"/>
      <c r="AU1" s="212"/>
      <c r="AV1" s="212"/>
      <c r="AW1" s="212"/>
      <c r="AX1" s="212"/>
      <c r="AY1" s="212"/>
      <c r="AZ1" s="212"/>
      <c r="BA1" s="212"/>
      <c r="BB1" s="212"/>
      <c r="BC1" s="212"/>
      <c r="BD1" s="212"/>
      <c r="BE1" s="212"/>
      <c r="BF1" s="212"/>
      <c r="BG1" s="212"/>
      <c r="BH1" s="212"/>
      <c r="BI1" s="212"/>
      <c r="BJ1" s="212"/>
      <c r="BK1" s="212"/>
      <c r="BL1" s="212"/>
      <c r="BM1" s="212"/>
      <c r="BN1" s="212"/>
      <c r="BO1" s="212"/>
      <c r="BP1" s="212"/>
      <c r="BQ1" s="212"/>
      <c r="BR1" s="212"/>
      <c r="BS1" s="212"/>
      <c r="BT1" s="212"/>
      <c r="BU1" s="212"/>
      <c r="BV1" s="212"/>
      <c r="BW1" s="212"/>
      <c r="BX1" s="212"/>
      <c r="BY1" s="212"/>
      <c r="BZ1" s="212"/>
      <c r="CA1" s="212"/>
      <c r="CB1" s="212"/>
      <c r="CC1" s="212"/>
      <c r="CD1" s="212"/>
      <c r="CE1" s="212"/>
      <c r="CF1" s="212"/>
      <c r="CG1" s="212"/>
      <c r="CH1" s="212"/>
      <c r="CI1" s="212"/>
      <c r="CJ1" s="212"/>
      <c r="CK1" s="212"/>
      <c r="CL1" s="212"/>
      <c r="CM1" s="212"/>
      <c r="CN1" s="212"/>
      <c r="CO1" s="212"/>
      <c r="CP1" s="212"/>
      <c r="CQ1" s="212"/>
      <c r="CR1" s="212"/>
      <c r="CS1" s="212"/>
      <c r="CT1" s="212"/>
      <c r="CU1" s="212"/>
      <c r="CV1" s="212"/>
      <c r="CW1" s="212"/>
      <c r="CX1" s="212"/>
      <c r="CY1" s="212"/>
      <c r="CZ1" s="212"/>
      <c r="DA1" s="212"/>
      <c r="DB1" s="212"/>
      <c r="DC1" s="212"/>
      <c r="DD1" s="212"/>
      <c r="DE1" s="212"/>
      <c r="DF1" s="212"/>
      <c r="DG1" s="212"/>
      <c r="DH1" s="212"/>
      <c r="DI1" s="212"/>
      <c r="DJ1" s="212"/>
      <c r="DK1" s="212"/>
      <c r="DL1" s="212"/>
      <c r="DM1" s="212"/>
      <c r="DN1" s="212"/>
      <c r="DO1" s="212"/>
      <c r="DP1" s="212"/>
      <c r="DQ1" s="212"/>
      <c r="DR1" s="212"/>
      <c r="DS1" s="212"/>
      <c r="DT1" s="212"/>
      <c r="DU1" s="212"/>
      <c r="DV1" s="212"/>
      <c r="DW1" s="212"/>
      <c r="DX1" s="212"/>
      <c r="DY1" s="212"/>
      <c r="DZ1" s="212"/>
      <c r="EA1" s="212"/>
      <c r="EB1" s="212"/>
      <c r="EC1" s="212"/>
      <c r="ED1" s="212"/>
      <c r="EE1" s="212"/>
      <c r="EF1" s="212"/>
      <c r="EG1" s="212"/>
      <c r="EH1" s="212"/>
      <c r="EI1" s="212"/>
      <c r="EJ1" s="212"/>
      <c r="EK1" s="212"/>
      <c r="EL1" s="212"/>
      <c r="EM1" s="212"/>
      <c r="EN1" s="212"/>
      <c r="EO1" s="212"/>
      <c r="EP1" s="212"/>
      <c r="EQ1" s="212"/>
      <c r="ER1" s="212"/>
      <c r="ES1" s="212"/>
      <c r="ET1" s="212"/>
      <c r="EU1" s="212"/>
      <c r="EV1" s="212"/>
      <c r="EW1" s="212"/>
      <c r="EX1" s="212"/>
      <c r="EY1" s="212"/>
      <c r="EZ1" s="212"/>
      <c r="FA1" s="212"/>
      <c r="FB1" s="212"/>
      <c r="FC1" s="212"/>
      <c r="FD1" s="212"/>
      <c r="FE1" s="212"/>
      <c r="FF1" s="212"/>
      <c r="FG1" s="212"/>
      <c r="FH1" s="212"/>
      <c r="FI1" s="212"/>
      <c r="FJ1" s="212"/>
      <c r="FK1" s="212"/>
      <c r="FL1" s="212"/>
      <c r="FM1" s="212"/>
      <c r="FN1" s="212"/>
      <c r="FO1" s="212"/>
      <c r="FP1" s="212"/>
      <c r="FQ1" s="212"/>
      <c r="FR1" s="212"/>
      <c r="FS1" s="212"/>
      <c r="FT1" s="212"/>
      <c r="FU1" s="212"/>
      <c r="FV1" s="212"/>
      <c r="FW1" s="212"/>
      <c r="FX1" s="212"/>
      <c r="FY1" s="212"/>
      <c r="FZ1" s="212"/>
      <c r="GA1" s="212"/>
      <c r="GB1" s="212"/>
      <c r="GC1" s="212"/>
      <c r="GD1" s="212"/>
      <c r="GE1" s="212"/>
      <c r="GF1" s="212"/>
      <c r="GG1" s="212"/>
      <c r="GH1" s="212"/>
      <c r="GI1" s="212"/>
      <c r="GJ1" s="212"/>
      <c r="GK1" s="212"/>
      <c r="GL1" s="212"/>
      <c r="GM1" s="212"/>
      <c r="GN1" s="212"/>
      <c r="GO1" s="212"/>
      <c r="GP1" s="212"/>
      <c r="GQ1" s="212"/>
      <c r="GR1" s="212"/>
      <c r="GS1" s="212"/>
      <c r="GT1" s="212"/>
      <c r="GU1" s="212"/>
      <c r="GV1" s="212"/>
      <c r="GW1" s="212"/>
      <c r="GX1" s="212"/>
      <c r="GY1" s="212"/>
      <c r="GZ1" s="212"/>
      <c r="HA1" s="212"/>
      <c r="HB1" s="212"/>
      <c r="HC1" s="212"/>
      <c r="HD1" s="212"/>
      <c r="HE1" s="212"/>
      <c r="HF1" s="212"/>
      <c r="HG1" s="212"/>
      <c r="HH1" s="212"/>
      <c r="HI1" s="212"/>
      <c r="HJ1" s="212"/>
      <c r="HK1" s="212"/>
      <c r="HL1" s="212"/>
      <c r="HM1" s="212"/>
      <c r="HN1" s="212"/>
      <c r="HO1" s="212"/>
      <c r="HP1" s="212"/>
      <c r="HQ1" s="212"/>
      <c r="HR1" s="212"/>
      <c r="HS1" s="212"/>
      <c r="HT1" s="212"/>
      <c r="HU1" s="212"/>
      <c r="HV1" s="212"/>
      <c r="HW1" s="212"/>
      <c r="HX1" s="212"/>
      <c r="HY1" s="212"/>
      <c r="HZ1" s="212"/>
      <c r="IA1" s="212"/>
      <c r="IB1" s="212"/>
      <c r="IC1" s="212"/>
      <c r="ID1" s="212"/>
      <c r="IE1" s="212"/>
      <c r="IF1" s="212"/>
      <c r="IG1" s="212"/>
      <c r="IH1" s="212"/>
      <c r="II1" s="212"/>
      <c r="IJ1" s="212"/>
      <c r="IK1" s="212"/>
      <c r="IL1" s="212"/>
      <c r="IM1" s="212"/>
      <c r="IN1" s="212"/>
      <c r="IO1" s="212"/>
      <c r="IP1" s="212"/>
      <c r="IQ1" s="212"/>
      <c r="IR1" s="212"/>
      <c r="IS1" s="212"/>
      <c r="IT1" s="212"/>
      <c r="IU1" s="212"/>
      <c r="IV1" s="212"/>
      <c r="IW1" s="212"/>
      <c r="IX1" s="212"/>
      <c r="IY1" s="212"/>
      <c r="IZ1" s="212"/>
      <c r="JA1" s="212"/>
      <c r="JB1" s="212"/>
      <c r="JC1" s="212"/>
      <c r="JD1" s="212"/>
      <c r="JE1" s="212"/>
      <c r="JF1" s="212"/>
      <c r="JG1" s="212"/>
      <c r="JH1" s="212"/>
      <c r="JI1" s="212"/>
      <c r="JJ1" s="212"/>
      <c r="JK1" s="212"/>
      <c r="JL1" s="212"/>
      <c r="JM1" s="212"/>
      <c r="JN1" s="212"/>
      <c r="JO1" s="212"/>
      <c r="JP1" s="212"/>
      <c r="JQ1" s="212"/>
      <c r="JR1" s="212"/>
      <c r="JS1" s="212"/>
      <c r="JT1" s="212"/>
      <c r="JU1" s="212"/>
      <c r="JV1" s="212"/>
      <c r="JW1" s="212"/>
      <c r="JX1" s="212"/>
      <c r="JY1" s="212"/>
      <c r="JZ1" s="212"/>
      <c r="KA1" s="212"/>
      <c r="KB1" s="212"/>
      <c r="KC1" s="212"/>
      <c r="KD1" s="212"/>
      <c r="KE1" s="212"/>
      <c r="KF1" s="212"/>
      <c r="KG1" s="212"/>
      <c r="KH1" s="212"/>
      <c r="KI1" s="212"/>
      <c r="KJ1" s="212"/>
      <c r="KK1" s="212"/>
      <c r="KL1" s="212"/>
      <c r="KM1" s="212"/>
      <c r="KN1" s="212"/>
      <c r="KO1" s="212"/>
      <c r="KP1" s="212"/>
      <c r="KQ1" s="212"/>
      <c r="KR1" s="212"/>
      <c r="KS1" s="212"/>
      <c r="KT1" s="212"/>
      <c r="KU1" s="212"/>
      <c r="KV1" s="212"/>
      <c r="KW1" s="212"/>
      <c r="KX1" s="212"/>
      <c r="KY1" s="212"/>
      <c r="KZ1" s="212"/>
      <c r="LA1" s="212"/>
      <c r="LB1" s="212"/>
      <c r="LC1" s="212"/>
      <c r="LD1" s="212"/>
      <c r="LE1" s="212"/>
      <c r="LF1" s="212"/>
      <c r="LG1" s="212"/>
      <c r="LH1" s="212"/>
      <c r="LI1" s="212"/>
      <c r="LJ1" s="212"/>
      <c r="LK1" s="212"/>
      <c r="LL1" s="212"/>
      <c r="LM1" s="212"/>
      <c r="LN1" s="212"/>
      <c r="LO1" s="212"/>
      <c r="LP1" s="212"/>
      <c r="LQ1" s="212"/>
      <c r="LR1" s="212"/>
      <c r="LS1" s="212"/>
      <c r="LT1" s="212"/>
      <c r="LU1" s="212"/>
      <c r="LV1" s="212"/>
      <c r="LW1" s="212"/>
      <c r="LX1" s="212"/>
      <c r="LY1" s="212"/>
      <c r="LZ1" s="212"/>
      <c r="MA1" s="212"/>
      <c r="MB1" s="212"/>
      <c r="MC1" s="212"/>
      <c r="MD1" s="212"/>
      <c r="ME1" s="212"/>
      <c r="MF1" s="212"/>
      <c r="MG1" s="212"/>
      <c r="MH1" s="212"/>
      <c r="MI1" s="212"/>
      <c r="MJ1" s="212"/>
      <c r="MK1" s="212"/>
      <c r="ML1" s="212"/>
      <c r="MM1" s="212"/>
      <c r="MN1" s="212"/>
      <c r="MO1" s="212"/>
      <c r="MP1" s="212"/>
      <c r="MQ1" s="212"/>
      <c r="MR1" s="212"/>
      <c r="MS1" s="212"/>
      <c r="MT1" s="212"/>
      <c r="MU1" s="212"/>
      <c r="MV1" s="212"/>
      <c r="MW1" s="212"/>
      <c r="MX1" s="212"/>
      <c r="MY1" s="212"/>
      <c r="MZ1" s="212"/>
      <c r="NA1" s="212"/>
      <c r="NB1" s="212"/>
      <c r="NC1" s="212"/>
      <c r="ND1" s="212"/>
      <c r="NE1" s="212"/>
      <c r="NF1" s="212"/>
      <c r="NG1" s="212"/>
      <c r="NH1" s="212"/>
      <c r="NI1" s="212"/>
      <c r="NJ1" s="212"/>
      <c r="NK1" s="212"/>
      <c r="NL1" s="212"/>
      <c r="NM1" s="212"/>
      <c r="NN1" s="212"/>
      <c r="NO1" s="212"/>
      <c r="NP1" s="212"/>
      <c r="NQ1" s="212"/>
      <c r="NR1" s="212"/>
      <c r="NS1" s="212"/>
      <c r="NT1" s="212"/>
      <c r="NU1" s="212"/>
      <c r="NV1" s="212"/>
      <c r="NW1" s="212"/>
      <c r="NX1" s="212"/>
      <c r="NY1" s="212"/>
      <c r="NZ1" s="212"/>
      <c r="OA1" s="212"/>
      <c r="OB1" s="212"/>
      <c r="OC1" s="212"/>
      <c r="OD1" s="212"/>
      <c r="OE1" s="212"/>
      <c r="OF1" s="212"/>
      <c r="OG1" s="212"/>
      <c r="OH1" s="212"/>
      <c r="OI1" s="212"/>
      <c r="OJ1" s="212"/>
      <c r="OK1" s="212"/>
      <c r="OL1" s="212"/>
      <c r="OM1" s="212"/>
      <c r="ON1" s="212"/>
      <c r="OO1" s="212"/>
      <c r="OP1" s="212"/>
      <c r="OQ1" s="212"/>
      <c r="OR1" s="212"/>
      <c r="OS1" s="212"/>
      <c r="OT1" s="212"/>
      <c r="OU1" s="212"/>
      <c r="OV1" s="212"/>
      <c r="OW1" s="212"/>
      <c r="OX1" s="212"/>
      <c r="OY1" s="212"/>
      <c r="OZ1" s="212"/>
      <c r="PA1" s="212"/>
      <c r="PB1" s="212"/>
      <c r="PC1" s="212"/>
      <c r="PD1" s="212"/>
      <c r="PE1" s="212"/>
      <c r="PF1" s="212"/>
      <c r="PG1" s="212"/>
      <c r="PH1" s="212"/>
      <c r="PI1" s="212"/>
      <c r="PJ1" s="212"/>
      <c r="PK1" s="212"/>
      <c r="PL1" s="212"/>
      <c r="PM1" s="212"/>
      <c r="PN1" s="212"/>
      <c r="PO1" s="212"/>
      <c r="PP1" s="212"/>
      <c r="PQ1" s="212"/>
      <c r="PR1" s="212"/>
      <c r="PS1" s="212"/>
      <c r="PT1" s="212"/>
      <c r="PU1" s="212"/>
      <c r="PV1" s="212"/>
      <c r="PW1" s="212"/>
      <c r="PX1" s="212"/>
      <c r="PY1" s="212"/>
      <c r="PZ1" s="212"/>
      <c r="QA1" s="212"/>
      <c r="QB1" s="212"/>
      <c r="QC1" s="212"/>
      <c r="QD1" s="212"/>
      <c r="QE1" s="212"/>
      <c r="QF1" s="212"/>
      <c r="QG1" s="212"/>
      <c r="QH1" s="212"/>
      <c r="QI1" s="212"/>
      <c r="QJ1" s="212"/>
      <c r="QK1" s="212"/>
      <c r="QL1" s="212"/>
      <c r="QM1" s="212"/>
      <c r="QN1" s="212"/>
      <c r="QO1" s="212"/>
      <c r="QP1" s="212"/>
      <c r="QQ1" s="212"/>
      <c r="QR1" s="212"/>
      <c r="QS1" s="212"/>
      <c r="QT1" s="212"/>
      <c r="QU1" s="212"/>
      <c r="QV1" s="212"/>
      <c r="QW1" s="212"/>
      <c r="QX1" s="212"/>
      <c r="QY1" s="212"/>
      <c r="QZ1" s="212"/>
      <c r="RA1" s="212"/>
      <c r="RB1" s="212"/>
      <c r="RC1" s="212"/>
      <c r="RD1" s="212"/>
      <c r="RE1" s="212"/>
      <c r="RF1" s="212"/>
      <c r="RG1" s="212"/>
      <c r="RH1" s="212"/>
      <c r="RI1" s="212"/>
      <c r="RJ1" s="212"/>
      <c r="RK1" s="212"/>
      <c r="RL1" s="212"/>
      <c r="RM1" s="212"/>
      <c r="RN1" s="212"/>
      <c r="RO1" s="212"/>
      <c r="RP1" s="212"/>
      <c r="RQ1" s="212"/>
      <c r="RR1" s="212"/>
      <c r="RS1" s="212"/>
      <c r="RT1" s="212"/>
      <c r="RU1" s="212"/>
      <c r="RV1" s="212"/>
      <c r="RW1" s="212"/>
      <c r="RX1" s="212"/>
      <c r="RY1" s="212"/>
      <c r="RZ1" s="212"/>
      <c r="SA1" s="212"/>
      <c r="SB1" s="212"/>
      <c r="SC1" s="212"/>
      <c r="SD1" s="212"/>
      <c r="SE1" s="212"/>
      <c r="SF1" s="212"/>
      <c r="SG1" s="212"/>
      <c r="SH1" s="212"/>
      <c r="SI1" s="212"/>
      <c r="SJ1" s="212"/>
      <c r="SK1" s="212"/>
      <c r="SL1" s="212"/>
      <c r="SM1" s="212"/>
      <c r="SN1" s="212"/>
      <c r="SO1" s="212"/>
      <c r="SP1" s="212"/>
      <c r="SQ1" s="212"/>
      <c r="SR1" s="212"/>
      <c r="SS1" s="212"/>
      <c r="ST1" s="212"/>
      <c r="SU1" s="212"/>
      <c r="SV1" s="212"/>
      <c r="SW1" s="212"/>
      <c r="SX1" s="212"/>
      <c r="SY1" s="212"/>
      <c r="SZ1" s="212"/>
      <c r="TA1" s="212"/>
      <c r="TB1" s="212"/>
      <c r="TC1" s="212"/>
      <c r="TD1" s="212"/>
      <c r="TE1" s="212"/>
      <c r="TF1" s="212"/>
      <c r="TG1" s="212"/>
      <c r="TH1" s="212"/>
      <c r="TI1" s="212"/>
      <c r="TJ1" s="212"/>
      <c r="TK1" s="212"/>
      <c r="TL1" s="212"/>
      <c r="TM1" s="212"/>
      <c r="TN1" s="212"/>
      <c r="TO1" s="212"/>
      <c r="TP1" s="212"/>
      <c r="TQ1" s="212"/>
      <c r="TR1" s="212"/>
      <c r="TS1" s="212"/>
      <c r="TT1" s="212"/>
      <c r="TU1" s="212"/>
      <c r="TV1" s="212"/>
      <c r="TW1" s="212"/>
      <c r="TX1" s="212"/>
      <c r="TY1" s="212"/>
      <c r="TZ1" s="212"/>
      <c r="UA1" s="212"/>
      <c r="UB1" s="212"/>
      <c r="UC1" s="212"/>
      <c r="UD1" s="212"/>
      <c r="UE1" s="212"/>
      <c r="UF1" s="212"/>
      <c r="UG1" s="212"/>
      <c r="UH1" s="212"/>
      <c r="UI1" s="212"/>
      <c r="UJ1" s="212"/>
      <c r="UK1" s="212"/>
      <c r="UL1" s="212"/>
      <c r="UM1" s="212"/>
      <c r="UN1" s="212"/>
      <c r="UO1" s="212"/>
      <c r="UP1" s="212"/>
      <c r="UQ1" s="212"/>
      <c r="UR1" s="212"/>
      <c r="US1" s="212"/>
      <c r="UT1" s="212"/>
      <c r="UU1" s="212"/>
      <c r="UV1" s="212"/>
      <c r="UW1" s="212"/>
      <c r="UX1" s="212"/>
      <c r="UY1" s="212"/>
      <c r="UZ1" s="212"/>
      <c r="VA1" s="212"/>
      <c r="VB1" s="212"/>
      <c r="VC1" s="212"/>
      <c r="VD1" s="212"/>
      <c r="VE1" s="212"/>
      <c r="VF1" s="212"/>
      <c r="VG1" s="212"/>
      <c r="VH1" s="212"/>
      <c r="VI1" s="212"/>
      <c r="VJ1" s="212"/>
      <c r="VK1" s="212"/>
      <c r="VL1" s="212"/>
      <c r="VM1" s="212"/>
      <c r="VN1" s="212"/>
      <c r="VO1" s="212"/>
      <c r="VP1" s="212"/>
      <c r="VQ1" s="212"/>
      <c r="VR1" s="212"/>
      <c r="VS1" s="212"/>
      <c r="VT1" s="212"/>
      <c r="VU1" s="212"/>
      <c r="VV1" s="212"/>
      <c r="VW1" s="212"/>
      <c r="VX1" s="212"/>
      <c r="VY1" s="212"/>
      <c r="VZ1" s="212"/>
      <c r="WA1" s="212"/>
      <c r="WB1" s="212"/>
      <c r="WC1" s="212"/>
      <c r="WD1" s="212"/>
      <c r="WE1" s="212"/>
      <c r="WF1" s="212"/>
      <c r="WG1" s="212"/>
      <c r="WH1" s="212"/>
      <c r="WI1" s="212"/>
      <c r="WJ1" s="212"/>
      <c r="WK1" s="212"/>
      <c r="WL1" s="212"/>
      <c r="WM1" s="212"/>
      <c r="WN1" s="212"/>
      <c r="WO1" s="212"/>
      <c r="WP1" s="212"/>
      <c r="WQ1" s="212"/>
      <c r="WR1" s="212"/>
      <c r="WS1" s="212"/>
      <c r="WT1" s="212"/>
      <c r="WU1" s="212"/>
      <c r="WV1" s="212"/>
      <c r="WW1" s="212"/>
      <c r="WX1" s="212"/>
      <c r="WY1" s="212"/>
      <c r="WZ1" s="212"/>
      <c r="XA1" s="212"/>
      <c r="XB1" s="212"/>
      <c r="XC1" s="212"/>
      <c r="XD1" s="212"/>
      <c r="XE1" s="212"/>
      <c r="XF1" s="212"/>
      <c r="XG1" s="212"/>
      <c r="XH1" s="212"/>
      <c r="XI1" s="212"/>
      <c r="XJ1" s="212"/>
      <c r="XK1" s="212"/>
      <c r="XL1" s="212"/>
      <c r="XM1" s="212"/>
      <c r="XN1" s="212"/>
      <c r="XO1" s="212"/>
      <c r="XP1" s="212"/>
      <c r="XQ1" s="212"/>
      <c r="XR1" s="212"/>
      <c r="XS1" s="212"/>
      <c r="XT1" s="212"/>
      <c r="XU1" s="212"/>
      <c r="XV1" s="212"/>
      <c r="XW1" s="212"/>
      <c r="XX1" s="212"/>
      <c r="XY1" s="212"/>
      <c r="XZ1" s="212"/>
      <c r="YA1" s="212"/>
      <c r="YB1" s="212"/>
      <c r="YC1" s="212"/>
      <c r="YD1" s="212"/>
      <c r="YE1" s="212"/>
      <c r="YF1" s="212"/>
      <c r="YG1" s="212"/>
      <c r="YH1" s="212"/>
      <c r="YI1" s="212"/>
      <c r="YJ1" s="212"/>
      <c r="YK1" s="212"/>
      <c r="YL1" s="212"/>
      <c r="YM1" s="212"/>
      <c r="YN1" s="212"/>
      <c r="YO1" s="212"/>
      <c r="YP1" s="212"/>
      <c r="YQ1" s="212"/>
      <c r="YR1" s="212"/>
      <c r="YS1" s="212"/>
      <c r="YT1" s="212"/>
      <c r="YU1" s="212"/>
      <c r="YV1" s="212"/>
      <c r="YW1" s="212"/>
      <c r="YX1" s="212"/>
      <c r="YY1" s="212"/>
      <c r="YZ1" s="212"/>
      <c r="ZA1" s="212"/>
      <c r="ZB1" s="212"/>
      <c r="ZC1" s="212"/>
      <c r="ZD1" s="212"/>
      <c r="ZE1" s="212"/>
      <c r="ZF1" s="212"/>
      <c r="ZG1" s="212"/>
      <c r="ZH1" s="212"/>
      <c r="ZI1" s="212"/>
      <c r="ZJ1" s="212"/>
      <c r="ZK1" s="212"/>
      <c r="ZL1" s="212"/>
      <c r="ZM1" s="212"/>
      <c r="ZN1" s="212"/>
      <c r="ZO1" s="212"/>
      <c r="ZP1" s="212"/>
      <c r="ZQ1" s="212"/>
      <c r="ZR1" s="212"/>
      <c r="ZS1" s="212"/>
      <c r="ZT1" s="212"/>
      <c r="ZU1" s="212"/>
      <c r="ZV1" s="212"/>
      <c r="ZW1" s="212"/>
      <c r="ZX1" s="212"/>
      <c r="ZY1" s="212"/>
      <c r="ZZ1" s="212"/>
      <c r="AAA1" s="212"/>
      <c r="AAB1" s="212"/>
      <c r="AAC1" s="212"/>
      <c r="AAD1" s="212"/>
      <c r="AAE1" s="212"/>
      <c r="AAF1" s="212"/>
      <c r="AAG1" s="212"/>
      <c r="AAH1" s="212"/>
      <c r="AAI1" s="212"/>
      <c r="AAJ1" s="212"/>
      <c r="AAK1" s="212"/>
      <c r="AAL1" s="212"/>
      <c r="AAM1" s="212"/>
      <c r="AAN1" s="212"/>
      <c r="AAO1" s="212"/>
      <c r="AAP1" s="212"/>
      <c r="AAQ1" s="212"/>
      <c r="AAR1" s="212"/>
      <c r="AAS1" s="212"/>
      <c r="AAT1" s="212"/>
      <c r="AAU1" s="212"/>
      <c r="AAV1" s="212"/>
      <c r="AAW1" s="212"/>
      <c r="AAX1" s="212"/>
      <c r="AAY1" s="212"/>
      <c r="AAZ1" s="212"/>
      <c r="ABA1" s="212"/>
      <c r="ABB1" s="212"/>
      <c r="ABC1" s="212"/>
      <c r="ABD1" s="212"/>
      <c r="ABE1" s="212"/>
      <c r="ABF1" s="212"/>
      <c r="ABG1" s="212"/>
      <c r="ABH1" s="212"/>
      <c r="ABI1" s="212"/>
      <c r="ABJ1" s="212"/>
      <c r="ABK1" s="212"/>
      <c r="ABL1" s="212"/>
      <c r="ABM1" s="212"/>
      <c r="ABN1" s="212"/>
      <c r="ABO1" s="212"/>
      <c r="ABP1" s="212"/>
      <c r="ABQ1" s="212"/>
      <c r="ABR1" s="212"/>
      <c r="ABS1" s="212"/>
      <c r="ABT1" s="212"/>
      <c r="ABU1" s="212"/>
      <c r="ABV1" s="212"/>
      <c r="ABW1" s="212"/>
      <c r="ABX1" s="212"/>
      <c r="ABY1" s="212"/>
      <c r="ABZ1" s="212"/>
      <c r="ACA1" s="212"/>
      <c r="ACB1" s="212"/>
      <c r="ACC1" s="212"/>
      <c r="ACD1" s="212"/>
      <c r="ACE1" s="212"/>
      <c r="ACF1" s="212"/>
      <c r="ACG1" s="212"/>
      <c r="ACH1" s="212"/>
      <c r="ACI1" s="212"/>
      <c r="ACJ1" s="212"/>
      <c r="ACK1" s="212"/>
      <c r="ACL1" s="212"/>
      <c r="ACM1" s="212"/>
      <c r="ACN1" s="212"/>
      <c r="ACO1" s="212"/>
      <c r="ACP1" s="212"/>
      <c r="ACQ1" s="212"/>
      <c r="ACR1" s="212"/>
      <c r="ACS1" s="212"/>
      <c r="ACT1" s="212"/>
      <c r="ACU1" s="212"/>
      <c r="ACV1" s="212"/>
      <c r="ACW1" s="212"/>
      <c r="ACX1" s="212"/>
      <c r="ACY1" s="212"/>
      <c r="ACZ1" s="212"/>
      <c r="ADA1" s="212"/>
      <c r="ADB1" s="212"/>
      <c r="ADC1" s="212"/>
      <c r="ADD1" s="212"/>
      <c r="ADE1" s="212"/>
      <c r="ADF1" s="212"/>
      <c r="ADG1" s="212"/>
      <c r="ADH1" s="212"/>
      <c r="ADI1" s="212"/>
      <c r="ADJ1" s="212"/>
      <c r="ADK1" s="212"/>
      <c r="ADL1" s="212"/>
      <c r="ADM1" s="212"/>
      <c r="ADN1" s="212"/>
      <c r="ADO1" s="212"/>
      <c r="ADP1" s="212"/>
      <c r="ADQ1" s="212"/>
      <c r="ADR1" s="212"/>
      <c r="ADS1" s="212"/>
      <c r="ADT1" s="212"/>
      <c r="ADU1" s="212"/>
      <c r="ADV1" s="212"/>
      <c r="ADW1" s="212"/>
      <c r="ADX1" s="212"/>
      <c r="ADY1" s="212"/>
      <c r="ADZ1" s="212"/>
      <c r="AEA1" s="212"/>
      <c r="AEB1" s="212"/>
      <c r="AEC1" s="212"/>
      <c r="AED1" s="212"/>
      <c r="AEE1" s="212"/>
      <c r="AEF1" s="212"/>
      <c r="AEG1" s="212"/>
      <c r="AEH1" s="212"/>
      <c r="AEI1" s="212"/>
      <c r="AEJ1" s="212"/>
      <c r="AEK1" s="212"/>
      <c r="AEL1" s="212"/>
      <c r="AEM1" s="212"/>
      <c r="AEN1" s="212"/>
      <c r="AEO1" s="212"/>
      <c r="AEP1" s="212"/>
      <c r="AEQ1" s="212"/>
      <c r="AER1" s="212"/>
      <c r="AES1" s="212"/>
      <c r="AET1" s="212"/>
      <c r="AEU1" s="212"/>
      <c r="AEV1" s="212"/>
      <c r="AEW1" s="212"/>
      <c r="AEX1" s="212"/>
      <c r="AEY1" s="212"/>
      <c r="AEZ1" s="212"/>
      <c r="AFA1" s="212"/>
      <c r="AFB1" s="212"/>
      <c r="AFC1" s="212"/>
      <c r="AFD1" s="212"/>
      <c r="AFE1" s="212"/>
      <c r="AFF1" s="212"/>
      <c r="AFG1" s="212"/>
      <c r="AFH1" s="212"/>
      <c r="AFI1" s="212"/>
      <c r="AFJ1" s="212"/>
      <c r="AFK1" s="212"/>
      <c r="AFL1" s="212"/>
      <c r="AFM1" s="212"/>
      <c r="AFN1" s="212"/>
      <c r="AFO1" s="212"/>
      <c r="AFP1" s="212"/>
      <c r="AFQ1" s="212"/>
      <c r="AFR1" s="212"/>
      <c r="AFS1" s="212"/>
      <c r="AFT1" s="212"/>
      <c r="AFU1" s="212"/>
      <c r="AFV1" s="212"/>
      <c r="AFW1" s="212"/>
      <c r="AFX1" s="212"/>
      <c r="AFY1" s="212"/>
      <c r="AFZ1" s="212"/>
      <c r="AGA1" s="212"/>
      <c r="AGB1" s="212"/>
      <c r="AGC1" s="212"/>
      <c r="AGD1" s="212"/>
      <c r="AGE1" s="212"/>
      <c r="AGF1" s="212"/>
      <c r="AGG1" s="212"/>
      <c r="AGH1" s="212"/>
      <c r="AGI1" s="212"/>
      <c r="AGJ1" s="212"/>
      <c r="AGK1" s="212"/>
      <c r="AGL1" s="212"/>
      <c r="AGM1" s="212"/>
      <c r="AGN1" s="212"/>
      <c r="AGO1" s="212"/>
      <c r="AGP1" s="212"/>
      <c r="AGQ1" s="212"/>
      <c r="AGR1" s="212"/>
      <c r="AGS1" s="212"/>
      <c r="AGT1" s="212"/>
      <c r="AGU1" s="212"/>
      <c r="AGV1" s="212"/>
      <c r="AGW1" s="212"/>
      <c r="AGX1" s="212"/>
      <c r="AGY1" s="212"/>
      <c r="AGZ1" s="212"/>
      <c r="AHA1" s="212"/>
      <c r="AHB1" s="212"/>
      <c r="AHC1" s="212"/>
      <c r="AHD1" s="212"/>
      <c r="AHE1" s="212"/>
      <c r="AHF1" s="212"/>
      <c r="AHG1" s="212"/>
      <c r="AHH1" s="212"/>
      <c r="AHI1" s="212"/>
      <c r="AHJ1" s="212"/>
      <c r="AHK1" s="212"/>
      <c r="AHL1" s="212"/>
      <c r="AHM1" s="212"/>
      <c r="AHN1" s="212"/>
      <c r="AHO1" s="212"/>
      <c r="AHP1" s="212"/>
      <c r="AHQ1" s="212"/>
      <c r="AHR1" s="212"/>
      <c r="AHS1" s="212"/>
      <c r="AHT1" s="212"/>
      <c r="AHU1" s="212"/>
      <c r="AHV1" s="212"/>
      <c r="AHW1" s="212"/>
      <c r="AHX1" s="212"/>
      <c r="AHY1" s="212"/>
      <c r="AHZ1" s="212"/>
      <c r="AIA1" s="212"/>
      <c r="AIB1" s="212"/>
      <c r="AIC1" s="212"/>
      <c r="AID1" s="212"/>
      <c r="AIE1" s="212"/>
      <c r="AIF1" s="212"/>
      <c r="AIG1" s="212"/>
      <c r="AIH1" s="212"/>
      <c r="AII1" s="212"/>
      <c r="AIJ1" s="212"/>
      <c r="AIK1" s="212"/>
      <c r="AIL1" s="212"/>
      <c r="AIM1" s="212"/>
      <c r="AIN1" s="212"/>
      <c r="AIO1" s="212"/>
      <c r="AIP1" s="212"/>
      <c r="AIQ1" s="212"/>
      <c r="AIR1" s="212"/>
      <c r="AIS1" s="212"/>
      <c r="AIT1" s="212"/>
      <c r="AIU1" s="212"/>
      <c r="AIV1" s="212"/>
      <c r="AIW1" s="212"/>
      <c r="AIX1" s="212"/>
      <c r="AIY1" s="212"/>
      <c r="AIZ1" s="212"/>
      <c r="AJA1" s="212"/>
      <c r="AJB1" s="212"/>
      <c r="AJC1" s="212"/>
      <c r="AJD1" s="212"/>
      <c r="AJE1" s="212"/>
      <c r="AJF1" s="212"/>
      <c r="AJG1" s="212"/>
      <c r="AJH1" s="212"/>
      <c r="AJI1" s="212"/>
      <c r="AJJ1" s="212"/>
      <c r="AJK1" s="212"/>
      <c r="AJL1" s="212"/>
      <c r="AJM1" s="212"/>
      <c r="AJN1" s="212"/>
      <c r="AJO1" s="212"/>
      <c r="AJP1" s="212"/>
      <c r="AJQ1" s="212"/>
      <c r="AJR1" s="212"/>
      <c r="AJS1" s="212"/>
      <c r="AJT1" s="212"/>
      <c r="AJU1" s="212"/>
      <c r="AJV1" s="212"/>
      <c r="AJW1" s="212"/>
      <c r="AJX1" s="212"/>
      <c r="AJY1" s="212"/>
      <c r="AJZ1" s="212"/>
      <c r="AKA1" s="212"/>
      <c r="AKB1" s="212"/>
      <c r="AKC1" s="212"/>
      <c r="AKD1" s="212"/>
      <c r="AKE1" s="212"/>
      <c r="AKF1" s="212"/>
      <c r="AKG1" s="212"/>
      <c r="AKH1" s="212"/>
      <c r="AKI1" s="212"/>
      <c r="AKJ1" s="212"/>
      <c r="AKK1" s="212"/>
      <c r="AKL1" s="212"/>
      <c r="AKM1" s="212"/>
      <c r="AKN1" s="212"/>
      <c r="AKO1" s="212"/>
      <c r="AKP1" s="212"/>
      <c r="AKQ1" s="212"/>
      <c r="AKR1" s="212"/>
      <c r="AKS1" s="212"/>
      <c r="AKT1" s="212"/>
      <c r="AKU1" s="212"/>
      <c r="AKV1" s="212"/>
      <c r="AKW1" s="212"/>
      <c r="AKX1" s="212"/>
      <c r="AKY1" s="212"/>
      <c r="AKZ1" s="212"/>
      <c r="ALA1" s="212"/>
      <c r="ALB1" s="212"/>
      <c r="ALC1" s="212"/>
      <c r="ALD1" s="212"/>
      <c r="ALE1" s="212"/>
      <c r="ALF1" s="212"/>
      <c r="ALG1" s="212"/>
      <c r="ALH1" s="212"/>
      <c r="ALI1" s="212"/>
      <c r="ALJ1" s="212"/>
      <c r="ALK1" s="212"/>
      <c r="ALL1" s="212"/>
      <c r="ALM1" s="212"/>
      <c r="ALN1" s="212"/>
      <c r="ALO1" s="212"/>
      <c r="ALP1" s="212"/>
      <c r="ALQ1" s="212"/>
      <c r="ALR1" s="212"/>
      <c r="ALS1" s="212"/>
      <c r="ALT1" s="212"/>
      <c r="ALU1" s="212"/>
      <c r="ALV1" s="212"/>
      <c r="ALW1" s="212"/>
      <c r="ALX1" s="212"/>
      <c r="ALY1" s="212"/>
      <c r="ALZ1" s="212"/>
      <c r="AMA1" s="212"/>
      <c r="AMB1" s="212"/>
      <c r="AMC1" s="212"/>
      <c r="AMD1" s="212"/>
      <c r="AME1" s="212"/>
      <c r="AMF1" s="212"/>
      <c r="AMG1" s="212"/>
      <c r="AMH1" s="212"/>
      <c r="AMI1" s="212"/>
      <c r="AMJ1" s="212"/>
      <c r="AMK1" s="212"/>
      <c r="AML1" s="212"/>
      <c r="AMM1" s="212"/>
      <c r="AMN1" s="212"/>
      <c r="AMO1" s="212"/>
      <c r="AMP1" s="212"/>
      <c r="AMQ1" s="212"/>
      <c r="AMR1" s="212"/>
      <c r="AMS1" s="212"/>
      <c r="AMT1" s="212"/>
      <c r="AMU1" s="212"/>
      <c r="AMV1" s="212"/>
      <c r="AMW1" s="212"/>
      <c r="AMX1" s="212"/>
      <c r="AMY1" s="212"/>
      <c r="AMZ1" s="212"/>
      <c r="ANA1" s="212"/>
      <c r="ANB1" s="212"/>
      <c r="ANC1" s="212"/>
      <c r="AND1" s="212"/>
      <c r="ANE1" s="212"/>
      <c r="ANF1" s="212"/>
      <c r="ANG1" s="212"/>
      <c r="ANH1" s="212"/>
      <c r="ANI1" s="212"/>
      <c r="ANJ1" s="212"/>
      <c r="ANK1" s="212"/>
      <c r="ANL1" s="212"/>
      <c r="ANM1" s="212"/>
      <c r="ANN1" s="212"/>
      <c r="ANO1" s="212"/>
      <c r="ANP1" s="212"/>
      <c r="ANQ1" s="212"/>
      <c r="ANR1" s="212"/>
      <c r="ANS1" s="212"/>
      <c r="ANT1" s="212"/>
      <c r="ANU1" s="212"/>
      <c r="ANV1" s="212"/>
      <c r="ANW1" s="212"/>
      <c r="ANX1" s="212"/>
      <c r="ANY1" s="212"/>
      <c r="ANZ1" s="212"/>
      <c r="AOA1" s="212"/>
      <c r="AOB1" s="212"/>
      <c r="AOC1" s="212"/>
      <c r="AOD1" s="212"/>
      <c r="AOE1" s="212"/>
      <c r="AOF1" s="212"/>
      <c r="AOG1" s="212"/>
      <c r="AOH1" s="212"/>
      <c r="AOI1" s="212"/>
      <c r="AOJ1" s="212"/>
      <c r="AOK1" s="212"/>
      <c r="AOL1" s="212"/>
      <c r="AOM1" s="212"/>
      <c r="AON1" s="212"/>
      <c r="AOO1" s="212"/>
      <c r="AOP1" s="212"/>
      <c r="AOQ1" s="212"/>
      <c r="AOR1" s="212"/>
      <c r="AOS1" s="212"/>
      <c r="AOT1" s="212"/>
      <c r="AOU1" s="212"/>
      <c r="AOV1" s="212"/>
      <c r="AOW1" s="212"/>
      <c r="AOX1" s="212"/>
      <c r="AOY1" s="212"/>
      <c r="AOZ1" s="212"/>
      <c r="APA1" s="212"/>
      <c r="APB1" s="212"/>
      <c r="APC1" s="212"/>
      <c r="APD1" s="212"/>
      <c r="APE1" s="212"/>
      <c r="APF1" s="212"/>
      <c r="APG1" s="212"/>
      <c r="APH1" s="212"/>
      <c r="API1" s="212"/>
      <c r="APJ1" s="212"/>
      <c r="APK1" s="212"/>
      <c r="APL1" s="212"/>
      <c r="APM1" s="212"/>
      <c r="APN1" s="212"/>
      <c r="APO1" s="212"/>
      <c r="APP1" s="212"/>
      <c r="APQ1" s="212"/>
      <c r="APR1" s="212"/>
      <c r="APS1" s="212"/>
      <c r="APT1" s="212"/>
      <c r="APU1" s="212"/>
      <c r="APV1" s="212"/>
      <c r="APW1" s="212"/>
      <c r="APX1" s="212"/>
      <c r="APY1" s="212"/>
      <c r="APZ1" s="212"/>
      <c r="AQA1" s="212"/>
      <c r="AQB1" s="212"/>
      <c r="AQC1" s="212"/>
      <c r="AQD1" s="212"/>
      <c r="AQE1" s="212"/>
      <c r="AQF1" s="212"/>
      <c r="AQG1" s="212"/>
      <c r="AQH1" s="212"/>
      <c r="AQI1" s="212"/>
      <c r="AQJ1" s="212"/>
      <c r="AQK1" s="212"/>
      <c r="AQL1" s="212"/>
      <c r="AQM1" s="212"/>
      <c r="AQN1" s="212"/>
      <c r="AQO1" s="212"/>
      <c r="AQP1" s="212"/>
      <c r="AQQ1" s="212"/>
      <c r="AQR1" s="212"/>
      <c r="AQS1" s="212"/>
      <c r="AQT1" s="212"/>
      <c r="AQU1" s="212"/>
      <c r="AQV1" s="212"/>
      <c r="AQW1" s="212"/>
      <c r="AQX1" s="212"/>
      <c r="AQY1" s="212"/>
      <c r="AQZ1" s="212"/>
      <c r="ARA1" s="212"/>
      <c r="ARB1" s="212"/>
      <c r="ARC1" s="212"/>
      <c r="ARD1" s="212"/>
      <c r="ARE1" s="212"/>
      <c r="ARF1" s="212"/>
      <c r="ARG1" s="212"/>
      <c r="ARH1" s="212"/>
      <c r="ARI1" s="212"/>
      <c r="ARJ1" s="212"/>
      <c r="ARK1" s="212"/>
      <c r="ARL1" s="212"/>
      <c r="ARM1" s="212"/>
      <c r="ARN1" s="212"/>
      <c r="ARO1" s="212"/>
      <c r="ARP1" s="212"/>
      <c r="ARQ1" s="212"/>
      <c r="ARR1" s="212"/>
      <c r="ARS1" s="212"/>
      <c r="ART1" s="212"/>
      <c r="ARU1" s="212"/>
      <c r="ARV1" s="212"/>
      <c r="ARW1" s="212"/>
      <c r="ARX1" s="212"/>
      <c r="ARY1" s="212"/>
      <c r="ARZ1" s="212"/>
      <c r="ASA1" s="212"/>
      <c r="ASB1" s="212"/>
      <c r="ASC1" s="212"/>
      <c r="ASD1" s="212"/>
      <c r="ASE1" s="212"/>
      <c r="ASF1" s="212"/>
      <c r="ASG1" s="212"/>
      <c r="ASH1" s="212"/>
      <c r="ASI1" s="212"/>
      <c r="ASJ1" s="212"/>
      <c r="ASK1" s="212"/>
      <c r="ASL1" s="212"/>
      <c r="ASM1" s="212"/>
      <c r="ASN1" s="212"/>
      <c r="ASO1" s="212"/>
      <c r="ASP1" s="212"/>
      <c r="ASQ1" s="212"/>
      <c r="ASR1" s="212"/>
      <c r="ASS1" s="212"/>
      <c r="AST1" s="212"/>
      <c r="ASU1" s="212"/>
      <c r="ASV1" s="212"/>
      <c r="ASW1" s="212"/>
      <c r="ASX1" s="212"/>
      <c r="ASY1" s="212"/>
      <c r="ASZ1" s="212"/>
      <c r="ATA1" s="212"/>
      <c r="ATB1" s="212"/>
      <c r="ATC1" s="212"/>
      <c r="ATD1" s="212"/>
      <c r="ATE1" s="212"/>
      <c r="ATF1" s="212"/>
      <c r="ATG1" s="212"/>
      <c r="ATH1" s="212"/>
      <c r="ATI1" s="212"/>
      <c r="ATJ1" s="212"/>
      <c r="ATK1" s="212"/>
      <c r="ATL1" s="212"/>
      <c r="ATM1" s="212"/>
      <c r="ATN1" s="212"/>
      <c r="ATO1" s="212"/>
      <c r="ATP1" s="212"/>
      <c r="ATQ1" s="212"/>
      <c r="ATR1" s="212"/>
      <c r="ATS1" s="212"/>
      <c r="ATT1" s="212"/>
      <c r="ATU1" s="212"/>
      <c r="ATV1" s="212"/>
      <c r="ATW1" s="212"/>
      <c r="ATX1" s="212"/>
      <c r="ATY1" s="212"/>
      <c r="ATZ1" s="212"/>
      <c r="AUA1" s="212"/>
      <c r="AUB1" s="212"/>
      <c r="AUC1" s="212"/>
      <c r="AUD1" s="212"/>
      <c r="AUE1" s="212"/>
      <c r="AUF1" s="212"/>
      <c r="AUG1" s="212"/>
      <c r="AUH1" s="212"/>
      <c r="AUI1" s="212"/>
      <c r="AUJ1" s="212"/>
      <c r="AUK1" s="212"/>
      <c r="AUL1" s="212"/>
      <c r="AUM1" s="212"/>
      <c r="AUN1" s="212"/>
      <c r="AUO1" s="212"/>
      <c r="AUP1" s="212"/>
      <c r="AUQ1" s="212"/>
      <c r="AUR1" s="212"/>
      <c r="AUS1" s="212"/>
      <c r="AUT1" s="212"/>
      <c r="AUU1" s="212"/>
      <c r="AUV1" s="212"/>
      <c r="AUW1" s="212"/>
      <c r="AUX1" s="212"/>
      <c r="AUY1" s="212"/>
      <c r="AUZ1" s="212"/>
      <c r="AVA1" s="212"/>
      <c r="AVB1" s="212"/>
      <c r="AVC1" s="212"/>
      <c r="AVD1" s="212"/>
      <c r="AVE1" s="212"/>
      <c r="AVF1" s="212"/>
      <c r="AVG1" s="212"/>
      <c r="AVH1" s="212"/>
      <c r="AVI1" s="212"/>
      <c r="AVJ1" s="212"/>
      <c r="AVK1" s="212"/>
      <c r="AVL1" s="212"/>
      <c r="AVM1" s="212"/>
      <c r="AVN1" s="212"/>
      <c r="AVO1" s="212"/>
      <c r="AVP1" s="212"/>
      <c r="AVQ1" s="212"/>
      <c r="AVR1" s="212"/>
      <c r="AVS1" s="212"/>
      <c r="AVT1" s="212"/>
      <c r="AVU1" s="212"/>
      <c r="AVV1" s="212"/>
      <c r="AVW1" s="212"/>
      <c r="AVX1" s="212"/>
      <c r="AVY1" s="212"/>
      <c r="AVZ1" s="212"/>
      <c r="AWA1" s="212"/>
      <c r="AWB1" s="212"/>
      <c r="AWC1" s="212"/>
      <c r="AWD1" s="212"/>
      <c r="AWE1" s="212"/>
      <c r="AWF1" s="212"/>
      <c r="AWG1" s="212"/>
      <c r="AWH1" s="212"/>
      <c r="AWI1" s="212"/>
      <c r="AWJ1" s="212"/>
      <c r="AWK1" s="212"/>
      <c r="AWL1" s="212"/>
      <c r="AWM1" s="212"/>
      <c r="AWN1" s="212"/>
      <c r="AWO1" s="212"/>
      <c r="AWP1" s="212"/>
      <c r="AWQ1" s="212"/>
      <c r="AWR1" s="212"/>
      <c r="AWS1" s="212"/>
      <c r="AWT1" s="212"/>
      <c r="AWU1" s="212"/>
      <c r="AWV1" s="212"/>
      <c r="AWW1" s="212"/>
      <c r="AWX1" s="212"/>
      <c r="AWY1" s="212"/>
      <c r="AWZ1" s="212"/>
      <c r="AXA1" s="212"/>
      <c r="AXB1" s="212"/>
      <c r="AXC1" s="212"/>
      <c r="AXD1" s="212"/>
      <c r="AXE1" s="212"/>
      <c r="AXF1" s="212"/>
      <c r="AXG1" s="212"/>
      <c r="AXH1" s="212"/>
      <c r="AXI1" s="212"/>
      <c r="AXJ1" s="212"/>
      <c r="AXK1" s="212"/>
      <c r="AXL1" s="212"/>
      <c r="AXM1" s="212"/>
      <c r="AXN1" s="212"/>
      <c r="AXO1" s="212"/>
      <c r="AXP1" s="212"/>
      <c r="AXQ1" s="212"/>
      <c r="AXR1" s="212"/>
      <c r="AXS1" s="212"/>
      <c r="AXT1" s="212"/>
      <c r="AXU1" s="212"/>
      <c r="AXV1" s="212"/>
      <c r="AXW1" s="212"/>
      <c r="AXX1" s="212"/>
      <c r="AXY1" s="212"/>
      <c r="AXZ1" s="212"/>
      <c r="AYA1" s="212"/>
      <c r="AYB1" s="212"/>
      <c r="AYC1" s="212"/>
      <c r="AYD1" s="212"/>
      <c r="AYE1" s="212"/>
      <c r="AYF1" s="212"/>
      <c r="AYG1" s="212"/>
      <c r="AYH1" s="212"/>
      <c r="AYI1" s="212"/>
      <c r="AYJ1" s="212"/>
      <c r="AYK1" s="212"/>
      <c r="AYL1" s="212"/>
      <c r="AYM1" s="212"/>
      <c r="AYN1" s="212"/>
      <c r="AYO1" s="212"/>
      <c r="AYP1" s="212"/>
      <c r="AYQ1" s="212"/>
      <c r="AYR1" s="212"/>
      <c r="AYS1" s="212"/>
      <c r="AYT1" s="212"/>
      <c r="AYU1" s="212"/>
      <c r="AYV1" s="212"/>
      <c r="AYW1" s="212"/>
      <c r="AYX1" s="212"/>
      <c r="AYY1" s="212"/>
      <c r="AYZ1" s="212"/>
      <c r="AZA1" s="212"/>
      <c r="AZB1" s="212"/>
      <c r="AZC1" s="212"/>
      <c r="AZD1" s="212"/>
      <c r="AZE1" s="212"/>
      <c r="AZF1" s="212"/>
      <c r="AZG1" s="212"/>
      <c r="AZH1" s="212"/>
      <c r="AZI1" s="212"/>
      <c r="AZJ1" s="212"/>
      <c r="AZK1" s="212"/>
      <c r="AZL1" s="212"/>
      <c r="AZM1" s="212"/>
      <c r="AZN1" s="212"/>
      <c r="AZO1" s="212"/>
      <c r="AZP1" s="212"/>
      <c r="AZQ1" s="212"/>
      <c r="AZR1" s="212"/>
      <c r="AZS1" s="212"/>
      <c r="AZT1" s="212"/>
      <c r="AZU1" s="212"/>
      <c r="AZV1" s="212"/>
      <c r="AZW1" s="212"/>
      <c r="AZX1" s="212"/>
      <c r="AZY1" s="212"/>
      <c r="AZZ1" s="212"/>
      <c r="BAA1" s="212"/>
      <c r="BAB1" s="212"/>
      <c r="BAC1" s="212"/>
      <c r="BAD1" s="212"/>
      <c r="BAE1" s="212"/>
      <c r="BAF1" s="212"/>
      <c r="BAG1" s="212"/>
      <c r="BAH1" s="212"/>
      <c r="BAI1" s="212"/>
      <c r="BAJ1" s="212"/>
      <c r="BAK1" s="212"/>
      <c r="BAL1" s="212"/>
      <c r="BAM1" s="212"/>
      <c r="BAN1" s="212"/>
      <c r="BAO1" s="212"/>
      <c r="BAP1" s="212"/>
      <c r="BAQ1" s="212"/>
      <c r="BAR1" s="212"/>
      <c r="BAS1" s="212"/>
      <c r="BAT1" s="212"/>
      <c r="BAU1" s="212"/>
      <c r="BAV1" s="212"/>
      <c r="BAW1" s="212"/>
      <c r="BAX1" s="212"/>
      <c r="BAY1" s="212"/>
      <c r="BAZ1" s="212"/>
      <c r="BBA1" s="212"/>
      <c r="BBB1" s="212"/>
      <c r="BBC1" s="212"/>
      <c r="BBD1" s="212"/>
      <c r="BBE1" s="212"/>
      <c r="BBF1" s="212"/>
      <c r="BBG1" s="212"/>
      <c r="BBH1" s="212"/>
      <c r="BBI1" s="212"/>
      <c r="BBJ1" s="212"/>
      <c r="BBK1" s="212"/>
      <c r="BBL1" s="212"/>
      <c r="BBM1" s="212"/>
      <c r="BBN1" s="212"/>
      <c r="BBO1" s="212"/>
      <c r="BBP1" s="212"/>
      <c r="BBQ1" s="212"/>
      <c r="BBR1" s="212"/>
      <c r="BBS1" s="212"/>
      <c r="BBT1" s="212"/>
      <c r="BBU1" s="212"/>
      <c r="BBV1" s="212"/>
      <c r="BBW1" s="212"/>
      <c r="BBX1" s="212"/>
      <c r="BBY1" s="212"/>
      <c r="BBZ1" s="212"/>
      <c r="BCA1" s="212"/>
      <c r="BCB1" s="212"/>
      <c r="BCC1" s="212"/>
      <c r="BCD1" s="212"/>
      <c r="BCE1" s="212"/>
      <c r="BCF1" s="212"/>
      <c r="BCG1" s="212"/>
      <c r="BCH1" s="212"/>
      <c r="BCI1" s="212"/>
      <c r="BCJ1" s="212"/>
      <c r="BCK1" s="212"/>
      <c r="BCL1" s="212"/>
      <c r="BCM1" s="212"/>
      <c r="BCN1" s="212"/>
      <c r="BCO1" s="212"/>
      <c r="BCP1" s="212"/>
      <c r="BCQ1" s="212"/>
      <c r="BCR1" s="212"/>
      <c r="BCS1" s="212"/>
      <c r="BCT1" s="212"/>
      <c r="BCU1" s="212"/>
      <c r="BCV1" s="212"/>
      <c r="BCW1" s="212"/>
      <c r="BCX1" s="212"/>
      <c r="BCY1" s="212"/>
      <c r="BCZ1" s="212"/>
      <c r="BDA1" s="212"/>
      <c r="BDB1" s="212"/>
      <c r="BDC1" s="212"/>
      <c r="BDD1" s="212"/>
      <c r="BDE1" s="212"/>
      <c r="BDF1" s="212"/>
      <c r="BDG1" s="212"/>
      <c r="BDH1" s="212"/>
      <c r="BDI1" s="212"/>
      <c r="BDJ1" s="212"/>
      <c r="BDK1" s="212"/>
      <c r="BDL1" s="212"/>
      <c r="BDM1" s="212"/>
      <c r="BDN1" s="212"/>
      <c r="BDO1" s="212"/>
      <c r="BDP1" s="212"/>
      <c r="BDQ1" s="212"/>
      <c r="BDR1" s="212"/>
      <c r="BDS1" s="212"/>
      <c r="BDT1" s="212"/>
      <c r="BDU1" s="212"/>
      <c r="BDV1" s="212"/>
      <c r="BDW1" s="212"/>
      <c r="BDX1" s="212"/>
      <c r="BDY1" s="212"/>
      <c r="BDZ1" s="212"/>
      <c r="BEA1" s="212"/>
      <c r="BEB1" s="212"/>
      <c r="BEC1" s="212"/>
      <c r="BED1" s="212"/>
      <c r="BEE1" s="212"/>
      <c r="BEF1" s="212"/>
      <c r="BEG1" s="212"/>
      <c r="BEH1" s="212"/>
      <c r="BEI1" s="212"/>
      <c r="BEJ1" s="212"/>
      <c r="BEK1" s="212"/>
      <c r="BEL1" s="212"/>
      <c r="BEM1" s="212"/>
      <c r="BEN1" s="212"/>
      <c r="BEO1" s="212"/>
      <c r="BEP1" s="212"/>
      <c r="BEQ1" s="212"/>
      <c r="BER1" s="212"/>
      <c r="BES1" s="212"/>
      <c r="BET1" s="212"/>
      <c r="BEU1" s="212"/>
      <c r="BEV1" s="212"/>
      <c r="BEW1" s="212"/>
      <c r="BEX1" s="212"/>
      <c r="BEY1" s="212"/>
      <c r="BEZ1" s="212"/>
      <c r="BFA1" s="212"/>
      <c r="BFB1" s="212"/>
      <c r="BFC1" s="212"/>
      <c r="BFD1" s="212"/>
      <c r="BFE1" s="212"/>
      <c r="BFF1" s="212"/>
      <c r="BFG1" s="212"/>
      <c r="BFH1" s="212"/>
      <c r="BFI1" s="212"/>
      <c r="BFJ1" s="212"/>
      <c r="BFK1" s="212"/>
      <c r="BFL1" s="212"/>
      <c r="BFM1" s="212"/>
      <c r="BFN1" s="212"/>
      <c r="BFO1" s="212"/>
      <c r="BFP1" s="212"/>
      <c r="BFQ1" s="212"/>
      <c r="BFR1" s="212"/>
      <c r="BFS1" s="212"/>
      <c r="BFT1" s="212"/>
      <c r="BFU1" s="212"/>
      <c r="BFV1" s="212"/>
      <c r="BFW1" s="212"/>
      <c r="BFX1" s="212"/>
      <c r="BFY1" s="212"/>
      <c r="BFZ1" s="212"/>
      <c r="BGA1" s="212"/>
      <c r="BGB1" s="212"/>
      <c r="BGC1" s="212"/>
      <c r="BGD1" s="212"/>
      <c r="BGE1" s="212"/>
      <c r="BGF1" s="212"/>
      <c r="BGG1" s="212"/>
      <c r="BGH1" s="212"/>
      <c r="BGI1" s="212"/>
      <c r="BGJ1" s="212"/>
      <c r="BGK1" s="212"/>
      <c r="BGL1" s="212"/>
      <c r="BGM1" s="212"/>
      <c r="BGN1" s="212"/>
      <c r="BGO1" s="212"/>
      <c r="BGP1" s="212"/>
      <c r="BGQ1" s="212"/>
      <c r="BGR1" s="212"/>
      <c r="BGS1" s="212"/>
      <c r="BGT1" s="212"/>
      <c r="BGU1" s="212"/>
      <c r="BGV1" s="212"/>
      <c r="BGW1" s="212"/>
      <c r="BGX1" s="212"/>
      <c r="BGY1" s="212"/>
      <c r="BGZ1" s="212"/>
      <c r="BHA1" s="212"/>
      <c r="BHB1" s="212"/>
      <c r="BHC1" s="212"/>
      <c r="BHD1" s="212"/>
      <c r="BHE1" s="212"/>
      <c r="BHF1" s="212"/>
      <c r="BHG1" s="212"/>
      <c r="BHH1" s="212"/>
      <c r="BHI1" s="212"/>
      <c r="BHJ1" s="212"/>
      <c r="BHK1" s="212"/>
      <c r="BHL1" s="212"/>
      <c r="BHM1" s="212"/>
      <c r="BHN1" s="212"/>
      <c r="BHO1" s="212"/>
      <c r="BHP1" s="212"/>
      <c r="BHQ1" s="212"/>
      <c r="BHR1" s="212"/>
      <c r="BHS1" s="212"/>
      <c r="BHT1" s="212"/>
      <c r="BHU1" s="212"/>
      <c r="BHV1" s="212"/>
      <c r="BHW1" s="212"/>
      <c r="BHX1" s="212"/>
      <c r="BHY1" s="212"/>
      <c r="BHZ1" s="212"/>
      <c r="BIA1" s="212"/>
      <c r="BIB1" s="212"/>
      <c r="BIC1" s="212"/>
      <c r="BID1" s="212"/>
      <c r="BIE1" s="212"/>
      <c r="BIF1" s="212"/>
      <c r="BIG1" s="212"/>
      <c r="BIH1" s="212"/>
      <c r="BII1" s="212"/>
      <c r="BIJ1" s="212"/>
      <c r="BIK1" s="212"/>
      <c r="BIL1" s="212"/>
      <c r="BIM1" s="212"/>
      <c r="BIN1" s="212"/>
      <c r="BIO1" s="212"/>
      <c r="BIP1" s="212"/>
      <c r="BIQ1" s="212"/>
      <c r="BIR1" s="212"/>
      <c r="BIS1" s="212"/>
      <c r="BIT1" s="212"/>
      <c r="BIU1" s="212"/>
      <c r="BIV1" s="212"/>
      <c r="BIW1" s="212"/>
      <c r="BIX1" s="212"/>
      <c r="BIY1" s="212"/>
      <c r="BIZ1" s="212"/>
      <c r="BJA1" s="212"/>
      <c r="BJB1" s="212"/>
      <c r="BJC1" s="212"/>
      <c r="BJD1" s="212"/>
      <c r="BJE1" s="212"/>
      <c r="BJF1" s="212"/>
      <c r="BJG1" s="212"/>
      <c r="BJH1" s="212"/>
      <c r="BJI1" s="212"/>
      <c r="BJJ1" s="212"/>
      <c r="BJK1" s="212"/>
      <c r="BJL1" s="212"/>
      <c r="BJM1" s="212"/>
      <c r="BJN1" s="212"/>
      <c r="BJO1" s="212"/>
      <c r="BJP1" s="212"/>
      <c r="BJQ1" s="212"/>
      <c r="BJR1" s="212"/>
      <c r="BJS1" s="212"/>
      <c r="BJT1" s="212"/>
      <c r="BJU1" s="212"/>
      <c r="BJV1" s="212"/>
      <c r="BJW1" s="212"/>
      <c r="BJX1" s="212"/>
      <c r="BJY1" s="212"/>
      <c r="BJZ1" s="212"/>
      <c r="BKA1" s="212"/>
      <c r="BKB1" s="212"/>
      <c r="BKC1" s="212"/>
      <c r="BKD1" s="212"/>
      <c r="BKE1" s="212"/>
      <c r="BKF1" s="212"/>
      <c r="BKG1" s="212"/>
      <c r="BKH1" s="212"/>
      <c r="BKI1" s="212"/>
      <c r="BKJ1" s="212"/>
      <c r="BKK1" s="212"/>
      <c r="BKL1" s="212"/>
      <c r="BKM1" s="212"/>
      <c r="BKN1" s="212"/>
      <c r="BKO1" s="212"/>
      <c r="BKP1" s="212"/>
      <c r="BKQ1" s="212"/>
      <c r="BKR1" s="212"/>
      <c r="BKS1" s="212"/>
      <c r="BKT1" s="212"/>
      <c r="BKU1" s="212"/>
      <c r="BKV1" s="212"/>
      <c r="BKW1" s="212"/>
      <c r="BKX1" s="212"/>
      <c r="BKY1" s="212"/>
      <c r="BKZ1" s="212"/>
      <c r="BLA1" s="212"/>
      <c r="BLB1" s="212"/>
      <c r="BLC1" s="212"/>
      <c r="BLD1" s="212"/>
      <c r="BLE1" s="212"/>
      <c r="BLF1" s="212"/>
      <c r="BLG1" s="212"/>
      <c r="BLH1" s="212"/>
      <c r="BLI1" s="212"/>
      <c r="BLJ1" s="212"/>
      <c r="BLK1" s="212"/>
      <c r="BLL1" s="212"/>
      <c r="BLM1" s="212"/>
      <c r="BLN1" s="212"/>
      <c r="BLO1" s="212"/>
      <c r="BLP1" s="212"/>
      <c r="BLQ1" s="212"/>
      <c r="BLR1" s="212"/>
      <c r="BLS1" s="212"/>
      <c r="BLT1" s="212"/>
      <c r="BLU1" s="212"/>
      <c r="BLV1" s="212"/>
      <c r="BLW1" s="212"/>
      <c r="BLX1" s="212"/>
      <c r="BLY1" s="212"/>
      <c r="BLZ1" s="212"/>
      <c r="BMA1" s="212"/>
      <c r="BMB1" s="212"/>
      <c r="BMC1" s="212"/>
      <c r="BMD1" s="212"/>
      <c r="BME1" s="212"/>
      <c r="BMF1" s="212"/>
      <c r="BMG1" s="212"/>
      <c r="BMH1" s="212"/>
      <c r="BMI1" s="212"/>
      <c r="BMJ1" s="212"/>
      <c r="BMK1" s="212"/>
      <c r="BML1" s="212"/>
      <c r="BMM1" s="212"/>
      <c r="BMN1" s="212"/>
      <c r="BMO1" s="212"/>
      <c r="BMP1" s="212"/>
      <c r="BMQ1" s="212"/>
      <c r="BMR1" s="212"/>
      <c r="BMS1" s="212"/>
      <c r="BMT1" s="212"/>
      <c r="BMU1" s="212"/>
      <c r="BMV1" s="212"/>
      <c r="BMW1" s="212"/>
      <c r="BMX1" s="212"/>
      <c r="BMY1" s="212"/>
      <c r="BMZ1" s="212"/>
      <c r="BNA1" s="212"/>
      <c r="BNB1" s="212"/>
      <c r="BNC1" s="212"/>
      <c r="BND1" s="212"/>
      <c r="BNE1" s="212"/>
      <c r="BNF1" s="212"/>
      <c r="BNG1" s="212"/>
      <c r="BNH1" s="212"/>
      <c r="BNI1" s="212"/>
      <c r="BNJ1" s="212"/>
      <c r="BNK1" s="212"/>
      <c r="BNL1" s="212"/>
      <c r="BNM1" s="212"/>
      <c r="BNN1" s="212"/>
      <c r="BNO1" s="212"/>
      <c r="BNP1" s="212"/>
      <c r="BNQ1" s="212"/>
      <c r="BNR1" s="212"/>
      <c r="BNS1" s="212"/>
      <c r="BNT1" s="212"/>
      <c r="BNU1" s="212"/>
      <c r="BNV1" s="212"/>
      <c r="BNW1" s="212"/>
      <c r="BNX1" s="212"/>
      <c r="BNY1" s="212"/>
      <c r="BNZ1" s="212"/>
      <c r="BOA1" s="212"/>
      <c r="BOB1" s="212"/>
      <c r="BOC1" s="212"/>
      <c r="BOD1" s="212"/>
      <c r="BOE1" s="212"/>
      <c r="BOF1" s="212"/>
      <c r="BOG1" s="212"/>
      <c r="BOH1" s="212"/>
      <c r="BOI1" s="212"/>
      <c r="BOJ1" s="212"/>
      <c r="BOK1" s="212"/>
      <c r="BOL1" s="212"/>
      <c r="BOM1" s="212"/>
      <c r="BON1" s="212"/>
      <c r="BOO1" s="212"/>
      <c r="BOP1" s="212"/>
      <c r="BOQ1" s="212"/>
      <c r="BOR1" s="212"/>
      <c r="BOS1" s="212"/>
      <c r="BOT1" s="212"/>
      <c r="BOU1" s="212"/>
      <c r="BOV1" s="212"/>
      <c r="BOW1" s="212"/>
      <c r="BOX1" s="212"/>
      <c r="BOY1" s="212"/>
      <c r="BOZ1" s="212"/>
      <c r="BPA1" s="212"/>
      <c r="BPB1" s="212"/>
      <c r="BPC1" s="212"/>
      <c r="BPD1" s="212"/>
      <c r="BPE1" s="212"/>
      <c r="BPF1" s="212"/>
      <c r="BPG1" s="212"/>
      <c r="BPH1" s="212"/>
      <c r="BPI1" s="212"/>
      <c r="BPJ1" s="212"/>
      <c r="BPK1" s="212"/>
      <c r="BPL1" s="212"/>
      <c r="BPM1" s="212"/>
      <c r="BPN1" s="212"/>
      <c r="BPO1" s="212"/>
      <c r="BPP1" s="212"/>
      <c r="BPQ1" s="212"/>
      <c r="BPR1" s="212"/>
      <c r="BPS1" s="212"/>
      <c r="BPT1" s="212"/>
      <c r="BPU1" s="212"/>
      <c r="BPV1" s="212"/>
      <c r="BPW1" s="212"/>
      <c r="BPX1" s="212"/>
      <c r="BPY1" s="212"/>
      <c r="BPZ1" s="212"/>
      <c r="BQA1" s="212"/>
      <c r="BQB1" s="212"/>
      <c r="BQC1" s="212"/>
      <c r="BQD1" s="212"/>
      <c r="BQE1" s="212"/>
      <c r="BQF1" s="212"/>
      <c r="BQG1" s="212"/>
      <c r="BQH1" s="212"/>
      <c r="BQI1" s="212"/>
      <c r="BQJ1" s="212"/>
      <c r="BQK1" s="212"/>
      <c r="BQL1" s="212"/>
      <c r="BQM1" s="212"/>
      <c r="BQN1" s="212"/>
      <c r="BQO1" s="212"/>
      <c r="BQP1" s="212"/>
      <c r="BQQ1" s="212"/>
      <c r="BQR1" s="212"/>
      <c r="BQS1" s="212"/>
      <c r="BQT1" s="212"/>
      <c r="BQU1" s="212"/>
      <c r="BQV1" s="212"/>
      <c r="BQW1" s="212"/>
      <c r="BQX1" s="212"/>
      <c r="BQY1" s="212"/>
      <c r="BQZ1" s="212"/>
      <c r="BRA1" s="212"/>
      <c r="BRB1" s="212"/>
      <c r="BRC1" s="212"/>
      <c r="BRD1" s="212"/>
      <c r="BRE1" s="212"/>
      <c r="BRF1" s="212"/>
      <c r="BRG1" s="212"/>
      <c r="BRH1" s="212"/>
      <c r="BRI1" s="212"/>
      <c r="BRJ1" s="212"/>
      <c r="BRK1" s="212"/>
      <c r="BRL1" s="212"/>
      <c r="BRM1" s="212"/>
      <c r="BRN1" s="212"/>
      <c r="BRO1" s="212"/>
      <c r="BRP1" s="212"/>
      <c r="BRQ1" s="212"/>
      <c r="BRR1" s="212"/>
      <c r="BRS1" s="212"/>
      <c r="BRT1" s="212"/>
      <c r="BRU1" s="212"/>
      <c r="BRV1" s="212"/>
      <c r="BRW1" s="212"/>
      <c r="BRX1" s="212"/>
      <c r="BRY1" s="212"/>
      <c r="BRZ1" s="212"/>
      <c r="BSA1" s="212"/>
      <c r="BSB1" s="212"/>
      <c r="BSC1" s="212"/>
      <c r="BSD1" s="212"/>
      <c r="BSE1" s="212"/>
      <c r="BSF1" s="212"/>
      <c r="BSG1" s="212"/>
      <c r="BSH1" s="212"/>
      <c r="BSI1" s="212"/>
      <c r="BSJ1" s="212"/>
      <c r="BSK1" s="212"/>
      <c r="BSL1" s="212"/>
      <c r="BSM1" s="212"/>
      <c r="BSN1" s="212"/>
      <c r="BSO1" s="212"/>
      <c r="BSP1" s="212"/>
      <c r="BSQ1" s="212"/>
      <c r="BSR1" s="212"/>
      <c r="BSS1" s="212"/>
      <c r="BST1" s="212"/>
      <c r="BSU1" s="212"/>
      <c r="BSV1" s="212"/>
      <c r="BSW1" s="212"/>
      <c r="BSX1" s="212"/>
      <c r="BSY1" s="212"/>
      <c r="BSZ1" s="212"/>
      <c r="BTA1" s="212"/>
      <c r="BTB1" s="212"/>
      <c r="BTC1" s="212"/>
      <c r="BTD1" s="212"/>
      <c r="BTE1" s="212"/>
      <c r="BTF1" s="212"/>
      <c r="BTG1" s="212"/>
      <c r="BTH1" s="212"/>
      <c r="BTI1" s="212"/>
      <c r="BTJ1" s="212"/>
      <c r="BTK1" s="212"/>
      <c r="BTL1" s="212"/>
      <c r="BTM1" s="212"/>
      <c r="BTN1" s="212"/>
      <c r="BTO1" s="212"/>
      <c r="BTP1" s="212"/>
      <c r="BTQ1" s="212"/>
      <c r="BTR1" s="212"/>
      <c r="BTS1" s="212"/>
      <c r="BTT1" s="212"/>
      <c r="BTU1" s="212"/>
      <c r="BTV1" s="212"/>
      <c r="BTW1" s="212"/>
      <c r="BTX1" s="212"/>
      <c r="BTY1" s="212"/>
      <c r="BTZ1" s="212"/>
      <c r="BUA1" s="212"/>
      <c r="BUB1" s="212"/>
      <c r="BUC1" s="212"/>
      <c r="BUD1" s="212"/>
      <c r="BUE1" s="212"/>
      <c r="BUF1" s="212"/>
      <c r="BUG1" s="212"/>
      <c r="BUH1" s="212"/>
      <c r="BUI1" s="212"/>
      <c r="BUJ1" s="212"/>
      <c r="BUK1" s="212"/>
      <c r="BUL1" s="212"/>
      <c r="BUM1" s="212"/>
      <c r="BUN1" s="212"/>
      <c r="BUO1" s="212"/>
      <c r="BUP1" s="212"/>
      <c r="BUQ1" s="212"/>
      <c r="BUR1" s="212"/>
      <c r="BUS1" s="212"/>
      <c r="BUT1" s="212"/>
      <c r="BUU1" s="212"/>
      <c r="BUV1" s="212"/>
      <c r="BUW1" s="212"/>
      <c r="BUX1" s="212"/>
      <c r="BUY1" s="212"/>
      <c r="BUZ1" s="212"/>
      <c r="BVA1" s="212"/>
      <c r="BVB1" s="212"/>
      <c r="BVC1" s="212"/>
      <c r="BVD1" s="212"/>
      <c r="BVE1" s="212"/>
      <c r="BVF1" s="212"/>
      <c r="BVG1" s="212"/>
      <c r="BVH1" s="212"/>
      <c r="BVI1" s="212"/>
      <c r="BVJ1" s="212"/>
      <c r="BVK1" s="212"/>
      <c r="BVL1" s="212"/>
      <c r="BVM1" s="212"/>
      <c r="BVN1" s="212"/>
      <c r="BVO1" s="212"/>
      <c r="BVP1" s="212"/>
      <c r="BVQ1" s="212"/>
      <c r="BVR1" s="212"/>
      <c r="BVS1" s="212"/>
      <c r="BVT1" s="212"/>
      <c r="BVU1" s="212"/>
      <c r="BVV1" s="212"/>
      <c r="BVW1" s="212"/>
      <c r="BVX1" s="212"/>
      <c r="BVY1" s="212"/>
      <c r="BVZ1" s="212"/>
      <c r="BWA1" s="212"/>
      <c r="BWB1" s="212"/>
      <c r="BWC1" s="212"/>
      <c r="BWD1" s="212"/>
      <c r="BWE1" s="212"/>
      <c r="BWF1" s="212"/>
      <c r="BWG1" s="212"/>
      <c r="BWH1" s="212"/>
      <c r="BWI1" s="212"/>
      <c r="BWJ1" s="212"/>
      <c r="BWK1" s="212"/>
      <c r="BWL1" s="212"/>
      <c r="BWM1" s="212"/>
      <c r="BWN1" s="212"/>
      <c r="BWO1" s="212"/>
      <c r="BWP1" s="212"/>
      <c r="BWQ1" s="212"/>
      <c r="BWR1" s="212"/>
      <c r="BWS1" s="212"/>
      <c r="BWT1" s="212"/>
      <c r="BWU1" s="212"/>
      <c r="BWV1" s="212"/>
      <c r="BWW1" s="212"/>
      <c r="BWX1" s="212"/>
      <c r="BWY1" s="212"/>
      <c r="BWZ1" s="212"/>
      <c r="BXA1" s="212"/>
      <c r="BXB1" s="212"/>
      <c r="BXC1" s="212"/>
      <c r="BXD1" s="212"/>
      <c r="BXE1" s="212"/>
      <c r="BXF1" s="212"/>
      <c r="BXG1" s="212"/>
      <c r="BXH1" s="212"/>
      <c r="BXI1" s="212"/>
      <c r="BXJ1" s="212"/>
      <c r="BXK1" s="212"/>
      <c r="BXL1" s="212"/>
      <c r="BXM1" s="212"/>
      <c r="BXN1" s="212"/>
      <c r="BXO1" s="212"/>
      <c r="BXP1" s="212"/>
      <c r="BXQ1" s="212"/>
      <c r="BXR1" s="212"/>
      <c r="BXS1" s="212"/>
      <c r="BXT1" s="212"/>
      <c r="BXU1" s="212"/>
      <c r="BXV1" s="212"/>
      <c r="BXW1" s="212"/>
      <c r="BXX1" s="212"/>
      <c r="BXY1" s="212"/>
      <c r="BXZ1" s="212"/>
      <c r="BYA1" s="212"/>
      <c r="BYB1" s="212"/>
      <c r="BYC1" s="212"/>
      <c r="BYD1" s="212"/>
      <c r="BYE1" s="212"/>
      <c r="BYF1" s="212"/>
      <c r="BYG1" s="212"/>
      <c r="BYH1" s="212"/>
      <c r="BYI1" s="212"/>
      <c r="BYJ1" s="212"/>
      <c r="BYK1" s="212"/>
      <c r="BYL1" s="212"/>
      <c r="BYM1" s="212"/>
      <c r="BYN1" s="212"/>
      <c r="BYO1" s="212"/>
      <c r="BYP1" s="212"/>
      <c r="BYQ1" s="212"/>
      <c r="BYR1" s="212"/>
      <c r="BYS1" s="212"/>
      <c r="BYT1" s="212"/>
      <c r="BYU1" s="212"/>
      <c r="BYV1" s="212"/>
      <c r="BYW1" s="212"/>
      <c r="BYX1" s="212"/>
      <c r="BYY1" s="212"/>
      <c r="BYZ1" s="212"/>
      <c r="BZA1" s="212"/>
      <c r="BZB1" s="212"/>
      <c r="BZC1" s="212"/>
      <c r="BZD1" s="212"/>
      <c r="BZE1" s="212"/>
      <c r="BZF1" s="212"/>
      <c r="BZG1" s="212"/>
      <c r="BZH1" s="212"/>
      <c r="BZI1" s="212"/>
      <c r="BZJ1" s="212"/>
      <c r="BZK1" s="212"/>
      <c r="BZL1" s="212"/>
      <c r="BZM1" s="212"/>
      <c r="BZN1" s="212"/>
      <c r="BZO1" s="212"/>
      <c r="BZP1" s="212"/>
      <c r="BZQ1" s="212"/>
      <c r="BZR1" s="212"/>
      <c r="BZS1" s="212"/>
      <c r="BZT1" s="212"/>
      <c r="BZU1" s="212"/>
      <c r="BZV1" s="212"/>
      <c r="BZW1" s="212"/>
      <c r="BZX1" s="212"/>
      <c r="BZY1" s="212"/>
      <c r="BZZ1" s="212"/>
      <c r="CAA1" s="212"/>
      <c r="CAB1" s="212"/>
      <c r="CAC1" s="212"/>
      <c r="CAD1" s="212"/>
      <c r="CAE1" s="212"/>
      <c r="CAF1" s="212"/>
      <c r="CAG1" s="212"/>
      <c r="CAH1" s="212"/>
      <c r="CAI1" s="212"/>
      <c r="CAJ1" s="212"/>
      <c r="CAK1" s="212"/>
      <c r="CAL1" s="212"/>
      <c r="CAM1" s="212"/>
      <c r="CAN1" s="212"/>
      <c r="CAO1" s="212"/>
      <c r="CAP1" s="212"/>
      <c r="CAQ1" s="212"/>
      <c r="CAR1" s="212"/>
      <c r="CAS1" s="212"/>
      <c r="CAT1" s="212"/>
      <c r="CAU1" s="212"/>
      <c r="CAV1" s="212"/>
      <c r="CAW1" s="212"/>
      <c r="CAX1" s="212"/>
      <c r="CAY1" s="212"/>
      <c r="CAZ1" s="212"/>
      <c r="CBA1" s="212"/>
      <c r="CBB1" s="212"/>
      <c r="CBC1" s="212"/>
      <c r="CBD1" s="212"/>
      <c r="CBE1" s="212"/>
      <c r="CBF1" s="212"/>
      <c r="CBG1" s="212"/>
      <c r="CBH1" s="212"/>
      <c r="CBI1" s="212"/>
      <c r="CBJ1" s="212"/>
      <c r="CBK1" s="212"/>
      <c r="CBL1" s="212"/>
      <c r="CBM1" s="212"/>
      <c r="CBN1" s="212"/>
      <c r="CBO1" s="212"/>
      <c r="CBP1" s="212"/>
      <c r="CBQ1" s="212"/>
      <c r="CBR1" s="212"/>
      <c r="CBS1" s="212"/>
      <c r="CBT1" s="212"/>
      <c r="CBU1" s="212"/>
      <c r="CBV1" s="212"/>
      <c r="CBW1" s="212"/>
      <c r="CBX1" s="212"/>
      <c r="CBY1" s="212"/>
      <c r="CBZ1" s="212"/>
      <c r="CCA1" s="212"/>
      <c r="CCB1" s="212"/>
      <c r="CCC1" s="212"/>
      <c r="CCD1" s="212"/>
      <c r="CCE1" s="212"/>
      <c r="CCF1" s="212"/>
      <c r="CCG1" s="212"/>
      <c r="CCH1" s="212"/>
      <c r="CCI1" s="212"/>
      <c r="CCJ1" s="212"/>
      <c r="CCK1" s="212"/>
      <c r="CCL1" s="212"/>
      <c r="CCM1" s="212"/>
      <c r="CCN1" s="212"/>
      <c r="CCO1" s="212"/>
      <c r="CCP1" s="212"/>
      <c r="CCQ1" s="212"/>
      <c r="CCR1" s="212"/>
      <c r="CCS1" s="212"/>
      <c r="CCT1" s="212"/>
      <c r="CCU1" s="212"/>
      <c r="CCV1" s="212"/>
      <c r="CCW1" s="212"/>
      <c r="CCX1" s="212"/>
      <c r="CCY1" s="212"/>
      <c r="CCZ1" s="212"/>
      <c r="CDA1" s="212"/>
      <c r="CDB1" s="212"/>
      <c r="CDC1" s="212"/>
      <c r="CDD1" s="212"/>
      <c r="CDE1" s="212"/>
      <c r="CDF1" s="212"/>
      <c r="CDG1" s="212"/>
      <c r="CDH1" s="212"/>
      <c r="CDI1" s="212"/>
      <c r="CDJ1" s="212"/>
      <c r="CDK1" s="212"/>
      <c r="CDL1" s="212"/>
      <c r="CDM1" s="212"/>
      <c r="CDN1" s="212"/>
      <c r="CDO1" s="212"/>
      <c r="CDP1" s="212"/>
      <c r="CDQ1" s="212"/>
      <c r="CDR1" s="212"/>
      <c r="CDS1" s="212"/>
      <c r="CDT1" s="212"/>
      <c r="CDU1" s="212"/>
      <c r="CDV1" s="212"/>
      <c r="CDW1" s="212"/>
      <c r="CDX1" s="212"/>
      <c r="CDY1" s="212"/>
      <c r="CDZ1" s="212"/>
      <c r="CEA1" s="212"/>
      <c r="CEB1" s="212"/>
      <c r="CEC1" s="212"/>
      <c r="CED1" s="212"/>
      <c r="CEE1" s="212"/>
      <c r="CEF1" s="212"/>
      <c r="CEG1" s="212"/>
      <c r="CEH1" s="212"/>
      <c r="CEI1" s="212"/>
      <c r="CEJ1" s="212"/>
      <c r="CEK1" s="212"/>
      <c r="CEL1" s="212"/>
      <c r="CEM1" s="212"/>
      <c r="CEN1" s="212"/>
      <c r="CEO1" s="212"/>
      <c r="CEP1" s="212"/>
      <c r="CEQ1" s="212"/>
      <c r="CER1" s="212"/>
      <c r="CES1" s="212"/>
      <c r="CET1" s="212"/>
      <c r="CEU1" s="212"/>
      <c r="CEV1" s="212"/>
      <c r="CEW1" s="212"/>
      <c r="CEX1" s="212"/>
      <c r="CEY1" s="212"/>
      <c r="CEZ1" s="212"/>
      <c r="CFA1" s="212"/>
      <c r="CFB1" s="212"/>
      <c r="CFC1" s="212"/>
      <c r="CFD1" s="212"/>
      <c r="CFE1" s="212"/>
      <c r="CFF1" s="212"/>
      <c r="CFG1" s="212"/>
      <c r="CFH1" s="212"/>
      <c r="CFI1" s="212"/>
      <c r="CFJ1" s="212"/>
      <c r="CFK1" s="212"/>
      <c r="CFL1" s="212"/>
      <c r="CFM1" s="212"/>
      <c r="CFN1" s="212"/>
      <c r="CFO1" s="212"/>
      <c r="CFP1" s="212"/>
      <c r="CFQ1" s="212"/>
      <c r="CFR1" s="212"/>
      <c r="CFS1" s="212"/>
      <c r="CFT1" s="212"/>
      <c r="CFU1" s="212"/>
      <c r="CFV1" s="212"/>
      <c r="CFW1" s="212"/>
      <c r="CFX1" s="212"/>
      <c r="CFY1" s="212"/>
      <c r="CFZ1" s="212"/>
      <c r="CGA1" s="212"/>
      <c r="CGB1" s="212"/>
      <c r="CGC1" s="212"/>
      <c r="CGD1" s="212"/>
      <c r="CGE1" s="212"/>
      <c r="CGF1" s="212"/>
      <c r="CGG1" s="212"/>
      <c r="CGH1" s="212"/>
      <c r="CGI1" s="212"/>
      <c r="CGJ1" s="212"/>
      <c r="CGK1" s="212"/>
      <c r="CGL1" s="212"/>
      <c r="CGM1" s="212"/>
      <c r="CGN1" s="212"/>
      <c r="CGO1" s="212"/>
      <c r="CGP1" s="212"/>
      <c r="CGQ1" s="212"/>
      <c r="CGR1" s="212"/>
      <c r="CGS1" s="212"/>
      <c r="CGT1" s="212"/>
      <c r="CGU1" s="212"/>
      <c r="CGV1" s="212"/>
      <c r="CGW1" s="212"/>
      <c r="CGX1" s="212"/>
      <c r="CGY1" s="212"/>
      <c r="CGZ1" s="212"/>
      <c r="CHA1" s="212"/>
      <c r="CHB1" s="212"/>
      <c r="CHC1" s="212"/>
      <c r="CHD1" s="212"/>
      <c r="CHE1" s="212"/>
      <c r="CHF1" s="212"/>
      <c r="CHG1" s="212"/>
      <c r="CHH1" s="212"/>
      <c r="CHI1" s="212"/>
      <c r="CHJ1" s="212"/>
      <c r="CHK1" s="212"/>
      <c r="CHL1" s="212"/>
      <c r="CHM1" s="212"/>
      <c r="CHN1" s="212"/>
      <c r="CHO1" s="212"/>
      <c r="CHP1" s="212"/>
      <c r="CHQ1" s="212"/>
      <c r="CHR1" s="212"/>
      <c r="CHS1" s="212"/>
      <c r="CHT1" s="212"/>
      <c r="CHU1" s="212"/>
      <c r="CHV1" s="212"/>
      <c r="CHW1" s="212"/>
      <c r="CHX1" s="212"/>
      <c r="CHY1" s="212"/>
      <c r="CHZ1" s="212"/>
      <c r="CIA1" s="212"/>
      <c r="CIB1" s="212"/>
      <c r="CIC1" s="212"/>
      <c r="CID1" s="212"/>
      <c r="CIE1" s="212"/>
      <c r="CIF1" s="212"/>
      <c r="CIG1" s="212"/>
      <c r="CIH1" s="212"/>
      <c r="CII1" s="212"/>
      <c r="CIJ1" s="212"/>
      <c r="CIK1" s="212"/>
      <c r="CIL1" s="212"/>
      <c r="CIM1" s="212"/>
      <c r="CIN1" s="212"/>
      <c r="CIO1" s="212"/>
      <c r="CIP1" s="212"/>
      <c r="CIQ1" s="212"/>
      <c r="CIR1" s="212"/>
      <c r="CIS1" s="212"/>
      <c r="CIT1" s="212"/>
      <c r="CIU1" s="212"/>
      <c r="CIV1" s="212"/>
      <c r="CIW1" s="212"/>
      <c r="CIX1" s="212"/>
      <c r="CIY1" s="212"/>
      <c r="CIZ1" s="212"/>
      <c r="CJA1" s="212"/>
      <c r="CJB1" s="212"/>
      <c r="CJC1" s="212"/>
      <c r="CJD1" s="212"/>
      <c r="CJE1" s="212"/>
      <c r="CJF1" s="212"/>
      <c r="CJG1" s="212"/>
      <c r="CJH1" s="212"/>
      <c r="CJI1" s="212"/>
      <c r="CJJ1" s="212"/>
      <c r="CJK1" s="212"/>
      <c r="CJL1" s="212"/>
      <c r="CJM1" s="212"/>
      <c r="CJN1" s="212"/>
      <c r="CJO1" s="212"/>
      <c r="CJP1" s="212"/>
      <c r="CJQ1" s="212"/>
      <c r="CJR1" s="212"/>
      <c r="CJS1" s="212"/>
      <c r="CJT1" s="212"/>
      <c r="CJU1" s="212"/>
      <c r="CJV1" s="212"/>
      <c r="CJW1" s="212"/>
      <c r="CJX1" s="212"/>
      <c r="CJY1" s="212"/>
      <c r="CJZ1" s="212"/>
      <c r="CKA1" s="212"/>
      <c r="CKB1" s="212"/>
      <c r="CKC1" s="212"/>
      <c r="CKD1" s="212"/>
      <c r="CKE1" s="212"/>
      <c r="CKF1" s="212"/>
      <c r="CKG1" s="212"/>
      <c r="CKH1" s="212"/>
      <c r="CKI1" s="212"/>
      <c r="CKJ1" s="212"/>
      <c r="CKK1" s="212"/>
      <c r="CKL1" s="212"/>
      <c r="CKM1" s="212"/>
      <c r="CKN1" s="212"/>
      <c r="CKO1" s="212"/>
      <c r="CKP1" s="212"/>
      <c r="CKQ1" s="212"/>
      <c r="CKR1" s="212"/>
      <c r="CKS1" s="212"/>
      <c r="CKT1" s="212"/>
      <c r="CKU1" s="212"/>
      <c r="CKV1" s="212"/>
      <c r="CKW1" s="212"/>
      <c r="CKX1" s="212"/>
      <c r="CKY1" s="212"/>
      <c r="CKZ1" s="212"/>
      <c r="CLA1" s="212"/>
      <c r="CLB1" s="212"/>
      <c r="CLC1" s="212"/>
      <c r="CLD1" s="212"/>
      <c r="CLE1" s="212"/>
      <c r="CLF1" s="212"/>
      <c r="CLG1" s="212"/>
      <c r="CLH1" s="212"/>
      <c r="CLI1" s="212"/>
      <c r="CLJ1" s="212"/>
      <c r="CLK1" s="212"/>
      <c r="CLL1" s="212"/>
      <c r="CLM1" s="212"/>
      <c r="CLN1" s="212"/>
      <c r="CLO1" s="212"/>
      <c r="CLP1" s="212"/>
      <c r="CLQ1" s="212"/>
      <c r="CLR1" s="212"/>
      <c r="CLS1" s="212"/>
      <c r="CLT1" s="212"/>
      <c r="CLU1" s="212"/>
      <c r="CLV1" s="212"/>
      <c r="CLW1" s="212"/>
      <c r="CLX1" s="212"/>
      <c r="CLY1" s="212"/>
      <c r="CLZ1" s="212"/>
      <c r="CMA1" s="212"/>
      <c r="CMB1" s="212"/>
      <c r="CMC1" s="212"/>
      <c r="CMD1" s="212"/>
      <c r="CME1" s="212"/>
      <c r="CMF1" s="212"/>
      <c r="CMG1" s="212"/>
      <c r="CMH1" s="212"/>
      <c r="CMI1" s="212"/>
      <c r="CMJ1" s="212"/>
      <c r="CMK1" s="212"/>
      <c r="CML1" s="212"/>
      <c r="CMM1" s="212"/>
      <c r="CMN1" s="212"/>
      <c r="CMO1" s="212"/>
      <c r="CMP1" s="212"/>
      <c r="CMQ1" s="212"/>
      <c r="CMR1" s="212"/>
      <c r="CMS1" s="212"/>
      <c r="CMT1" s="212"/>
      <c r="CMU1" s="212"/>
      <c r="CMV1" s="212"/>
      <c r="CMW1" s="212"/>
      <c r="CMX1" s="212"/>
      <c r="CMY1" s="212"/>
      <c r="CMZ1" s="212"/>
      <c r="CNA1" s="212"/>
      <c r="CNB1" s="212"/>
      <c r="CNC1" s="212"/>
      <c r="CND1" s="212"/>
      <c r="CNE1" s="212"/>
      <c r="CNF1" s="212"/>
      <c r="CNG1" s="212"/>
      <c r="CNH1" s="212"/>
      <c r="CNI1" s="212"/>
      <c r="CNJ1" s="212"/>
      <c r="CNK1" s="212"/>
      <c r="CNL1" s="212"/>
      <c r="CNM1" s="212"/>
      <c r="CNN1" s="212"/>
      <c r="CNO1" s="212"/>
      <c r="CNP1" s="212"/>
      <c r="CNQ1" s="212"/>
      <c r="CNR1" s="212"/>
      <c r="CNS1" s="212"/>
      <c r="CNT1" s="212"/>
      <c r="CNU1" s="212"/>
      <c r="CNV1" s="212"/>
      <c r="CNW1" s="212"/>
      <c r="CNX1" s="212"/>
      <c r="CNY1" s="212"/>
      <c r="CNZ1" s="212"/>
      <c r="COA1" s="212"/>
      <c r="COB1" s="212"/>
      <c r="COC1" s="212"/>
      <c r="COD1" s="212"/>
      <c r="COE1" s="212"/>
      <c r="COF1" s="212"/>
      <c r="COG1" s="212"/>
      <c r="COH1" s="212"/>
      <c r="COI1" s="212"/>
      <c r="COJ1" s="212"/>
      <c r="COK1" s="212"/>
      <c r="COL1" s="212"/>
      <c r="COM1" s="212"/>
      <c r="CON1" s="212"/>
      <c r="COO1" s="212"/>
      <c r="COP1" s="212"/>
      <c r="COQ1" s="212"/>
      <c r="COR1" s="212"/>
      <c r="COS1" s="212"/>
      <c r="COT1" s="212"/>
      <c r="COU1" s="212"/>
      <c r="COV1" s="212"/>
      <c r="COW1" s="212"/>
      <c r="COX1" s="212"/>
      <c r="COY1" s="212"/>
      <c r="COZ1" s="212"/>
      <c r="CPA1" s="212"/>
      <c r="CPB1" s="212"/>
      <c r="CPC1" s="212"/>
      <c r="CPD1" s="212"/>
      <c r="CPE1" s="212"/>
      <c r="CPF1" s="212"/>
      <c r="CPG1" s="212"/>
      <c r="CPH1" s="212"/>
      <c r="CPI1" s="212"/>
      <c r="CPJ1" s="212"/>
      <c r="CPK1" s="212"/>
      <c r="CPL1" s="212"/>
      <c r="CPM1" s="212"/>
      <c r="CPN1" s="212"/>
      <c r="CPO1" s="212"/>
      <c r="CPP1" s="212"/>
      <c r="CPQ1" s="212"/>
      <c r="CPR1" s="212"/>
      <c r="CPS1" s="212"/>
      <c r="CPT1" s="212"/>
      <c r="CPU1" s="212"/>
      <c r="CPV1" s="212"/>
      <c r="CPW1" s="212"/>
      <c r="CPX1" s="212"/>
      <c r="CPY1" s="212"/>
      <c r="CPZ1" s="212"/>
      <c r="CQA1" s="212"/>
      <c r="CQB1" s="212"/>
      <c r="CQC1" s="212"/>
      <c r="CQD1" s="212"/>
      <c r="CQE1" s="212"/>
      <c r="CQF1" s="212"/>
      <c r="CQG1" s="212"/>
      <c r="CQH1" s="212"/>
      <c r="CQI1" s="212"/>
      <c r="CQJ1" s="212"/>
      <c r="CQK1" s="212"/>
      <c r="CQL1" s="212"/>
      <c r="CQM1" s="212"/>
      <c r="CQN1" s="212"/>
      <c r="CQO1" s="212"/>
      <c r="CQP1" s="212"/>
      <c r="CQQ1" s="212"/>
      <c r="CQR1" s="212"/>
      <c r="CQS1" s="212"/>
      <c r="CQT1" s="212"/>
      <c r="CQU1" s="212"/>
      <c r="CQV1" s="212"/>
      <c r="CQW1" s="212"/>
      <c r="CQX1" s="212"/>
      <c r="CQY1" s="212"/>
      <c r="CQZ1" s="212"/>
      <c r="CRA1" s="212"/>
      <c r="CRB1" s="212"/>
      <c r="CRC1" s="212"/>
      <c r="CRD1" s="212"/>
      <c r="CRE1" s="212"/>
      <c r="CRF1" s="212"/>
      <c r="CRG1" s="212"/>
      <c r="CRH1" s="212"/>
      <c r="CRI1" s="212"/>
      <c r="CRJ1" s="212"/>
      <c r="CRK1" s="212"/>
      <c r="CRL1" s="212"/>
      <c r="CRM1" s="212"/>
      <c r="CRN1" s="212"/>
      <c r="CRO1" s="212"/>
      <c r="CRP1" s="212"/>
      <c r="CRQ1" s="212"/>
      <c r="CRR1" s="212"/>
      <c r="CRS1" s="212"/>
      <c r="CRT1" s="212"/>
      <c r="CRU1" s="212"/>
      <c r="CRV1" s="212"/>
      <c r="CRW1" s="212"/>
      <c r="CRX1" s="212"/>
      <c r="CRY1" s="212"/>
      <c r="CRZ1" s="212"/>
      <c r="CSA1" s="212"/>
      <c r="CSB1" s="212"/>
      <c r="CSC1" s="212"/>
      <c r="CSD1" s="212"/>
      <c r="CSE1" s="212"/>
      <c r="CSF1" s="212"/>
      <c r="CSG1" s="212"/>
      <c r="CSH1" s="212"/>
      <c r="CSI1" s="212"/>
      <c r="CSJ1" s="212"/>
      <c r="CSK1" s="212"/>
      <c r="CSL1" s="212"/>
      <c r="CSM1" s="212"/>
      <c r="CSN1" s="212"/>
      <c r="CSO1" s="212"/>
      <c r="CSP1" s="212"/>
      <c r="CSQ1" s="212"/>
      <c r="CSR1" s="212"/>
      <c r="CSS1" s="212"/>
      <c r="CST1" s="212"/>
      <c r="CSU1" s="212"/>
      <c r="CSV1" s="212"/>
      <c r="CSW1" s="212"/>
      <c r="CSX1" s="212"/>
      <c r="CSY1" s="212"/>
      <c r="CSZ1" s="212"/>
      <c r="CTA1" s="212"/>
      <c r="CTB1" s="212"/>
      <c r="CTC1" s="212"/>
      <c r="CTD1" s="212"/>
      <c r="CTE1" s="212"/>
      <c r="CTF1" s="212"/>
      <c r="CTG1" s="212"/>
      <c r="CTH1" s="212"/>
      <c r="CTI1" s="212"/>
      <c r="CTJ1" s="212"/>
      <c r="CTK1" s="212"/>
      <c r="CTL1" s="212"/>
      <c r="CTM1" s="212"/>
      <c r="CTN1" s="212"/>
      <c r="CTO1" s="212"/>
      <c r="CTP1" s="212"/>
      <c r="CTQ1" s="212"/>
      <c r="CTR1" s="212"/>
      <c r="CTS1" s="212"/>
      <c r="CTT1" s="212"/>
      <c r="CTU1" s="212"/>
      <c r="CTV1" s="212"/>
      <c r="CTW1" s="212"/>
      <c r="CTX1" s="212"/>
      <c r="CTY1" s="212"/>
      <c r="CTZ1" s="212"/>
      <c r="CUA1" s="212"/>
      <c r="CUB1" s="212"/>
      <c r="CUC1" s="212"/>
      <c r="CUD1" s="212"/>
      <c r="CUE1" s="212"/>
      <c r="CUF1" s="212"/>
      <c r="CUG1" s="212"/>
      <c r="CUH1" s="212"/>
      <c r="CUI1" s="212"/>
      <c r="CUJ1" s="212"/>
      <c r="CUK1" s="212"/>
      <c r="CUL1" s="212"/>
      <c r="CUM1" s="212"/>
      <c r="CUN1" s="212"/>
      <c r="CUO1" s="212"/>
      <c r="CUP1" s="212"/>
      <c r="CUQ1" s="212"/>
      <c r="CUR1" s="212"/>
      <c r="CUS1" s="212"/>
      <c r="CUT1" s="212"/>
      <c r="CUU1" s="212"/>
      <c r="CUV1" s="212"/>
      <c r="CUW1" s="212"/>
      <c r="CUX1" s="212"/>
      <c r="CUY1" s="212"/>
      <c r="CUZ1" s="212"/>
      <c r="CVA1" s="212"/>
      <c r="CVB1" s="212"/>
      <c r="CVC1" s="212"/>
      <c r="CVD1" s="212"/>
      <c r="CVE1" s="212"/>
      <c r="CVF1" s="212"/>
      <c r="CVG1" s="212"/>
      <c r="CVH1" s="212"/>
      <c r="CVI1" s="212"/>
      <c r="CVJ1" s="212"/>
      <c r="CVK1" s="212"/>
      <c r="CVL1" s="212"/>
      <c r="CVM1" s="212"/>
      <c r="CVN1" s="212"/>
      <c r="CVO1" s="212"/>
      <c r="CVP1" s="212"/>
      <c r="CVQ1" s="212"/>
      <c r="CVR1" s="212"/>
      <c r="CVS1" s="212"/>
      <c r="CVT1" s="212"/>
      <c r="CVU1" s="212"/>
      <c r="CVV1" s="212"/>
      <c r="CVW1" s="212"/>
      <c r="CVX1" s="212"/>
      <c r="CVY1" s="212"/>
      <c r="CVZ1" s="212"/>
      <c r="CWA1" s="212"/>
      <c r="CWB1" s="212"/>
      <c r="CWC1" s="212"/>
      <c r="CWD1" s="212"/>
      <c r="CWE1" s="212"/>
      <c r="CWF1" s="212"/>
      <c r="CWG1" s="212"/>
      <c r="CWH1" s="212"/>
      <c r="CWI1" s="212"/>
      <c r="CWJ1" s="212"/>
      <c r="CWK1" s="212"/>
      <c r="CWL1" s="212"/>
      <c r="CWM1" s="212"/>
      <c r="CWN1" s="212"/>
      <c r="CWO1" s="212"/>
      <c r="CWP1" s="212"/>
      <c r="CWQ1" s="212"/>
      <c r="CWR1" s="212"/>
      <c r="CWS1" s="212"/>
      <c r="CWT1" s="212"/>
      <c r="CWU1" s="212"/>
      <c r="CWV1" s="212"/>
      <c r="CWW1" s="212"/>
      <c r="CWX1" s="212"/>
      <c r="CWY1" s="212"/>
      <c r="CWZ1" s="212"/>
      <c r="CXA1" s="212"/>
      <c r="CXB1" s="212"/>
      <c r="CXC1" s="212"/>
      <c r="CXD1" s="212"/>
      <c r="CXE1" s="212"/>
      <c r="CXF1" s="212"/>
      <c r="CXG1" s="212"/>
      <c r="CXH1" s="212"/>
      <c r="CXI1" s="212"/>
      <c r="CXJ1" s="212"/>
      <c r="CXK1" s="212"/>
      <c r="CXL1" s="212"/>
      <c r="CXM1" s="212"/>
      <c r="CXN1" s="212"/>
      <c r="CXO1" s="212"/>
      <c r="CXP1" s="212"/>
      <c r="CXQ1" s="212"/>
      <c r="CXR1" s="212"/>
      <c r="CXS1" s="212"/>
      <c r="CXT1" s="212"/>
      <c r="CXU1" s="212"/>
      <c r="CXV1" s="212"/>
      <c r="CXW1" s="212"/>
      <c r="CXX1" s="212"/>
      <c r="CXY1" s="212"/>
      <c r="CXZ1" s="212"/>
      <c r="CYA1" s="212"/>
      <c r="CYB1" s="212"/>
      <c r="CYC1" s="212"/>
      <c r="CYD1" s="212"/>
      <c r="CYE1" s="212"/>
      <c r="CYF1" s="212"/>
      <c r="CYG1" s="212"/>
      <c r="CYH1" s="212"/>
      <c r="CYI1" s="212"/>
      <c r="CYJ1" s="212"/>
      <c r="CYK1" s="212"/>
      <c r="CYL1" s="212"/>
      <c r="CYM1" s="212"/>
      <c r="CYN1" s="212"/>
      <c r="CYO1" s="212"/>
      <c r="CYP1" s="212"/>
      <c r="CYQ1" s="212"/>
      <c r="CYR1" s="212"/>
      <c r="CYS1" s="212"/>
      <c r="CYT1" s="212"/>
      <c r="CYU1" s="212"/>
      <c r="CYV1" s="212"/>
      <c r="CYW1" s="212"/>
      <c r="CYX1" s="212"/>
      <c r="CYY1" s="212"/>
      <c r="CYZ1" s="212"/>
      <c r="CZA1" s="212"/>
      <c r="CZB1" s="212"/>
      <c r="CZC1" s="212"/>
      <c r="CZD1" s="212"/>
      <c r="CZE1" s="212"/>
      <c r="CZF1" s="212"/>
      <c r="CZG1" s="212"/>
      <c r="CZH1" s="212"/>
      <c r="CZI1" s="212"/>
      <c r="CZJ1" s="212"/>
      <c r="CZK1" s="212"/>
      <c r="CZL1" s="212"/>
      <c r="CZM1" s="212"/>
      <c r="CZN1" s="212"/>
      <c r="CZO1" s="212"/>
      <c r="CZP1" s="212"/>
      <c r="CZQ1" s="212"/>
      <c r="CZR1" s="212"/>
      <c r="CZS1" s="212"/>
      <c r="CZT1" s="212"/>
      <c r="CZU1" s="212"/>
      <c r="CZV1" s="212"/>
      <c r="CZW1" s="212"/>
      <c r="CZX1" s="212"/>
      <c r="CZY1" s="212"/>
      <c r="CZZ1" s="212"/>
      <c r="DAA1" s="212"/>
      <c r="DAB1" s="212"/>
      <c r="DAC1" s="212"/>
      <c r="DAD1" s="212"/>
      <c r="DAE1" s="212"/>
      <c r="DAF1" s="212"/>
      <c r="DAG1" s="212"/>
      <c r="DAH1" s="212"/>
      <c r="DAI1" s="212"/>
      <c r="DAJ1" s="212"/>
      <c r="DAK1" s="212"/>
      <c r="DAL1" s="212"/>
      <c r="DAM1" s="212"/>
      <c r="DAN1" s="212"/>
      <c r="DAO1" s="212"/>
      <c r="DAP1" s="212"/>
      <c r="DAQ1" s="212"/>
      <c r="DAR1" s="212"/>
      <c r="DAS1" s="212"/>
      <c r="DAT1" s="212"/>
      <c r="DAU1" s="212"/>
      <c r="DAV1" s="212"/>
      <c r="DAW1" s="212"/>
      <c r="DAX1" s="212"/>
      <c r="DAY1" s="212"/>
      <c r="DAZ1" s="212"/>
      <c r="DBA1" s="212"/>
      <c r="DBB1" s="212"/>
      <c r="DBC1" s="212"/>
      <c r="DBD1" s="212"/>
      <c r="DBE1" s="212"/>
      <c r="DBF1" s="212"/>
      <c r="DBG1" s="212"/>
      <c r="DBH1" s="212"/>
      <c r="DBI1" s="212"/>
      <c r="DBJ1" s="212"/>
      <c r="DBK1" s="212"/>
      <c r="DBL1" s="212"/>
      <c r="DBM1" s="212"/>
      <c r="DBN1" s="212"/>
      <c r="DBO1" s="212"/>
      <c r="DBP1" s="212"/>
      <c r="DBQ1" s="212"/>
      <c r="DBR1" s="212"/>
      <c r="DBS1" s="212"/>
      <c r="DBT1" s="212"/>
      <c r="DBU1" s="212"/>
      <c r="DBV1" s="212"/>
      <c r="DBW1" s="212"/>
      <c r="DBX1" s="212"/>
      <c r="DBY1" s="212"/>
      <c r="DBZ1" s="212"/>
      <c r="DCA1" s="212"/>
      <c r="DCB1" s="212"/>
      <c r="DCC1" s="212"/>
      <c r="DCD1" s="212"/>
      <c r="DCE1" s="212"/>
      <c r="DCF1" s="212"/>
      <c r="DCG1" s="212"/>
      <c r="DCH1" s="212"/>
      <c r="DCI1" s="212"/>
      <c r="DCJ1" s="212"/>
      <c r="DCK1" s="212"/>
      <c r="DCL1" s="212"/>
      <c r="DCM1" s="212"/>
      <c r="DCN1" s="212"/>
      <c r="DCO1" s="212"/>
      <c r="DCP1" s="212"/>
      <c r="DCQ1" s="212"/>
      <c r="DCR1" s="212"/>
      <c r="DCS1" s="212"/>
      <c r="DCT1" s="212"/>
      <c r="DCU1" s="212"/>
      <c r="DCV1" s="212"/>
      <c r="DCW1" s="212"/>
      <c r="DCX1" s="212"/>
      <c r="DCY1" s="212"/>
      <c r="DCZ1" s="212"/>
      <c r="DDA1" s="212"/>
      <c r="DDB1" s="212"/>
      <c r="DDC1" s="212"/>
      <c r="DDD1" s="212"/>
      <c r="DDE1" s="212"/>
      <c r="DDF1" s="212"/>
      <c r="DDG1" s="212"/>
      <c r="DDH1" s="212"/>
      <c r="DDI1" s="212"/>
      <c r="DDJ1" s="212"/>
      <c r="DDK1" s="212"/>
      <c r="DDL1" s="212"/>
      <c r="DDM1" s="212"/>
      <c r="DDN1" s="212"/>
      <c r="DDO1" s="212"/>
      <c r="DDP1" s="212"/>
      <c r="DDQ1" s="212"/>
      <c r="DDR1" s="212"/>
      <c r="DDS1" s="212"/>
      <c r="DDT1" s="212"/>
      <c r="DDU1" s="212"/>
      <c r="DDV1" s="212"/>
      <c r="DDW1" s="212"/>
      <c r="DDX1" s="212"/>
      <c r="DDY1" s="212"/>
      <c r="DDZ1" s="212"/>
      <c r="DEA1" s="212"/>
      <c r="DEB1" s="212"/>
      <c r="DEC1" s="212"/>
      <c r="DED1" s="212"/>
      <c r="DEE1" s="212"/>
      <c r="DEF1" s="212"/>
      <c r="DEG1" s="212"/>
      <c r="DEH1" s="212"/>
      <c r="DEI1" s="212"/>
      <c r="DEJ1" s="212"/>
      <c r="DEK1" s="212"/>
      <c r="DEL1" s="212"/>
      <c r="DEM1" s="212"/>
      <c r="DEN1" s="212"/>
      <c r="DEO1" s="212"/>
      <c r="DEP1" s="212"/>
      <c r="DEQ1" s="212"/>
      <c r="DER1" s="212"/>
      <c r="DES1" s="212"/>
      <c r="DET1" s="212"/>
      <c r="DEU1" s="212"/>
      <c r="DEV1" s="212"/>
      <c r="DEW1" s="212"/>
      <c r="DEX1" s="212"/>
      <c r="DEY1" s="212"/>
      <c r="DEZ1" s="212"/>
      <c r="DFA1" s="212"/>
      <c r="DFB1" s="212"/>
      <c r="DFC1" s="212"/>
      <c r="DFD1" s="212"/>
      <c r="DFE1" s="212"/>
      <c r="DFF1" s="212"/>
      <c r="DFG1" s="212"/>
      <c r="DFH1" s="212"/>
      <c r="DFI1" s="212"/>
      <c r="DFJ1" s="212"/>
      <c r="DFK1" s="212"/>
      <c r="DFL1" s="212"/>
      <c r="DFM1" s="212"/>
      <c r="DFN1" s="212"/>
      <c r="DFO1" s="212"/>
      <c r="DFP1" s="212"/>
      <c r="DFQ1" s="212"/>
      <c r="DFR1" s="212"/>
      <c r="DFS1" s="212"/>
      <c r="DFT1" s="212"/>
      <c r="DFU1" s="212"/>
      <c r="DFV1" s="212"/>
      <c r="DFW1" s="212"/>
      <c r="DFX1" s="212"/>
      <c r="DFY1" s="212"/>
      <c r="DFZ1" s="212"/>
      <c r="DGA1" s="212"/>
      <c r="DGB1" s="212"/>
      <c r="DGC1" s="212"/>
      <c r="DGD1" s="212"/>
      <c r="DGE1" s="212"/>
      <c r="DGF1" s="212"/>
      <c r="DGG1" s="212"/>
      <c r="DGH1" s="212"/>
      <c r="DGI1" s="212"/>
      <c r="DGJ1" s="212"/>
      <c r="DGK1" s="212"/>
      <c r="DGL1" s="212"/>
      <c r="DGM1" s="212"/>
      <c r="DGN1" s="212"/>
      <c r="DGO1" s="212"/>
      <c r="DGP1" s="212"/>
      <c r="DGQ1" s="212"/>
      <c r="DGR1" s="212"/>
      <c r="DGS1" s="212"/>
      <c r="DGT1" s="212"/>
      <c r="DGU1" s="212"/>
      <c r="DGV1" s="212"/>
      <c r="DGW1" s="212"/>
      <c r="DGX1" s="212"/>
      <c r="DGY1" s="212"/>
      <c r="DGZ1" s="212"/>
      <c r="DHA1" s="212"/>
      <c r="DHB1" s="212"/>
      <c r="DHC1" s="212"/>
      <c r="DHD1" s="212"/>
      <c r="DHE1" s="212"/>
      <c r="DHF1" s="212"/>
      <c r="DHG1" s="212"/>
      <c r="DHH1" s="212"/>
      <c r="DHI1" s="212"/>
      <c r="DHJ1" s="212"/>
      <c r="DHK1" s="212"/>
      <c r="DHL1" s="212"/>
      <c r="DHM1" s="212"/>
      <c r="DHN1" s="212"/>
      <c r="DHO1" s="212"/>
      <c r="DHP1" s="212"/>
      <c r="DHQ1" s="212"/>
      <c r="DHR1" s="212"/>
      <c r="DHS1" s="212"/>
      <c r="DHT1" s="212"/>
      <c r="DHU1" s="212"/>
      <c r="DHV1" s="212"/>
      <c r="DHW1" s="212"/>
      <c r="DHX1" s="212"/>
      <c r="DHY1" s="212"/>
      <c r="DHZ1" s="212"/>
      <c r="DIA1" s="212"/>
      <c r="DIB1" s="212"/>
      <c r="DIC1" s="212"/>
      <c r="DID1" s="212"/>
      <c r="DIE1" s="212"/>
      <c r="DIF1" s="212"/>
      <c r="DIG1" s="212"/>
      <c r="DIH1" s="212"/>
      <c r="DII1" s="212"/>
      <c r="DIJ1" s="212"/>
      <c r="DIK1" s="212"/>
      <c r="DIL1" s="212"/>
      <c r="DIM1" s="212"/>
      <c r="DIN1" s="212"/>
      <c r="DIO1" s="212"/>
      <c r="DIP1" s="212"/>
      <c r="DIQ1" s="212"/>
      <c r="DIR1" s="212"/>
      <c r="DIS1" s="212"/>
      <c r="DIT1" s="212"/>
      <c r="DIU1" s="212"/>
      <c r="DIV1" s="212"/>
      <c r="DIW1" s="212"/>
      <c r="DIX1" s="212"/>
      <c r="DIY1" s="212"/>
      <c r="DIZ1" s="212"/>
      <c r="DJA1" s="212"/>
      <c r="DJB1" s="212"/>
      <c r="DJC1" s="212"/>
      <c r="DJD1" s="212"/>
      <c r="DJE1" s="212"/>
      <c r="DJF1" s="212"/>
      <c r="DJG1" s="212"/>
      <c r="DJH1" s="212"/>
      <c r="DJI1" s="212"/>
      <c r="DJJ1" s="212"/>
      <c r="DJK1" s="212"/>
      <c r="DJL1" s="212"/>
      <c r="DJM1" s="212"/>
      <c r="DJN1" s="212"/>
      <c r="DJO1" s="212"/>
      <c r="DJP1" s="212"/>
      <c r="DJQ1" s="212"/>
      <c r="DJR1" s="212"/>
      <c r="DJS1" s="212"/>
      <c r="DJT1" s="212"/>
      <c r="DJU1" s="212"/>
      <c r="DJV1" s="212"/>
      <c r="DJW1" s="212"/>
      <c r="DJX1" s="212"/>
      <c r="DJY1" s="212"/>
      <c r="DJZ1" s="212"/>
      <c r="DKA1" s="212"/>
      <c r="DKB1" s="212"/>
      <c r="DKC1" s="212"/>
      <c r="DKD1" s="212"/>
      <c r="DKE1" s="212"/>
      <c r="DKF1" s="212"/>
      <c r="DKG1" s="212"/>
      <c r="DKH1" s="212"/>
      <c r="DKI1" s="212"/>
      <c r="DKJ1" s="212"/>
      <c r="DKK1" s="212"/>
      <c r="DKL1" s="212"/>
      <c r="DKM1" s="212"/>
      <c r="DKN1" s="212"/>
      <c r="DKO1" s="212"/>
      <c r="DKP1" s="212"/>
      <c r="DKQ1" s="212"/>
      <c r="DKR1" s="212"/>
      <c r="DKS1" s="212"/>
      <c r="DKT1" s="212"/>
      <c r="DKU1" s="212"/>
      <c r="DKV1" s="212"/>
      <c r="DKW1" s="212"/>
      <c r="DKX1" s="212"/>
      <c r="DKY1" s="212"/>
      <c r="DKZ1" s="212"/>
      <c r="DLA1" s="212"/>
      <c r="DLB1" s="212"/>
      <c r="DLC1" s="212"/>
      <c r="DLD1" s="212"/>
      <c r="DLE1" s="212"/>
      <c r="DLF1" s="212"/>
      <c r="DLG1" s="212"/>
      <c r="DLH1" s="212"/>
      <c r="DLI1" s="212"/>
      <c r="DLJ1" s="212"/>
      <c r="DLK1" s="212"/>
      <c r="DLL1" s="212"/>
      <c r="DLM1" s="212"/>
      <c r="DLN1" s="212"/>
      <c r="DLO1" s="212"/>
      <c r="DLP1" s="212"/>
      <c r="DLQ1" s="212"/>
      <c r="DLR1" s="212"/>
      <c r="DLS1" s="212"/>
      <c r="DLT1" s="212"/>
      <c r="DLU1" s="212"/>
      <c r="DLV1" s="212"/>
      <c r="DLW1" s="212"/>
      <c r="DLX1" s="212"/>
      <c r="DLY1" s="212"/>
      <c r="DLZ1" s="212"/>
      <c r="DMA1" s="212"/>
      <c r="DMB1" s="212"/>
      <c r="DMC1" s="212"/>
      <c r="DMD1" s="212"/>
      <c r="DME1" s="212"/>
      <c r="DMF1" s="212"/>
      <c r="DMG1" s="212"/>
      <c r="DMH1" s="212"/>
      <c r="DMI1" s="212"/>
      <c r="DMJ1" s="212"/>
      <c r="DMK1" s="212"/>
      <c r="DML1" s="212"/>
      <c r="DMM1" s="212"/>
      <c r="DMN1" s="212"/>
      <c r="DMO1" s="212"/>
      <c r="DMP1" s="212"/>
      <c r="DMQ1" s="212"/>
      <c r="DMR1" s="212"/>
      <c r="DMS1" s="212"/>
      <c r="DMT1" s="212"/>
      <c r="DMU1" s="212"/>
      <c r="DMV1" s="212"/>
      <c r="DMW1" s="212"/>
      <c r="DMX1" s="212"/>
      <c r="DMY1" s="212"/>
      <c r="DMZ1" s="212"/>
      <c r="DNA1" s="212"/>
      <c r="DNB1" s="212"/>
      <c r="DNC1" s="212"/>
      <c r="DND1" s="212"/>
      <c r="DNE1" s="212"/>
      <c r="DNF1" s="212"/>
      <c r="DNG1" s="212"/>
      <c r="DNH1" s="212"/>
      <c r="DNI1" s="212"/>
      <c r="DNJ1" s="212"/>
      <c r="DNK1" s="212"/>
      <c r="DNL1" s="212"/>
      <c r="DNM1" s="212"/>
      <c r="DNN1" s="212"/>
      <c r="DNO1" s="212"/>
      <c r="DNP1" s="212"/>
      <c r="DNQ1" s="212"/>
      <c r="DNR1" s="212"/>
      <c r="DNS1" s="212"/>
      <c r="DNT1" s="212"/>
      <c r="DNU1" s="212"/>
      <c r="DNV1" s="212"/>
      <c r="DNW1" s="212"/>
      <c r="DNX1" s="212"/>
      <c r="DNY1" s="212"/>
      <c r="DNZ1" s="212"/>
      <c r="DOA1" s="212"/>
      <c r="DOB1" s="212"/>
      <c r="DOC1" s="212"/>
      <c r="DOD1" s="212"/>
      <c r="DOE1" s="212"/>
      <c r="DOF1" s="212"/>
      <c r="DOG1" s="212"/>
      <c r="DOH1" s="212"/>
      <c r="DOI1" s="212"/>
      <c r="DOJ1" s="212"/>
      <c r="DOK1" s="212"/>
      <c r="DOL1" s="212"/>
      <c r="DOM1" s="212"/>
      <c r="DON1" s="212"/>
      <c r="DOO1" s="212"/>
      <c r="DOP1" s="212"/>
      <c r="DOQ1" s="212"/>
      <c r="DOR1" s="212"/>
      <c r="DOS1" s="212"/>
      <c r="DOT1" s="212"/>
      <c r="DOU1" s="212"/>
      <c r="DOV1" s="212"/>
      <c r="DOW1" s="212"/>
      <c r="DOX1" s="212"/>
      <c r="DOY1" s="212"/>
      <c r="DOZ1" s="212"/>
      <c r="DPA1" s="212"/>
      <c r="DPB1" s="212"/>
      <c r="DPC1" s="212"/>
      <c r="DPD1" s="212"/>
      <c r="DPE1" s="212"/>
      <c r="DPF1" s="212"/>
      <c r="DPG1" s="212"/>
      <c r="DPH1" s="212"/>
      <c r="DPI1" s="212"/>
      <c r="DPJ1" s="212"/>
      <c r="DPK1" s="212"/>
      <c r="DPL1" s="212"/>
      <c r="DPM1" s="212"/>
      <c r="DPN1" s="212"/>
      <c r="DPO1" s="212"/>
      <c r="DPP1" s="212"/>
      <c r="DPQ1" s="212"/>
      <c r="DPR1" s="212"/>
      <c r="DPS1" s="212"/>
      <c r="DPT1" s="212"/>
      <c r="DPU1" s="212"/>
      <c r="DPV1" s="212"/>
      <c r="DPW1" s="212"/>
      <c r="DPX1" s="212"/>
      <c r="DPY1" s="212"/>
      <c r="DPZ1" s="212"/>
      <c r="DQA1" s="212"/>
      <c r="DQB1" s="212"/>
      <c r="DQC1" s="212"/>
      <c r="DQD1" s="212"/>
      <c r="DQE1" s="212"/>
      <c r="DQF1" s="212"/>
      <c r="DQG1" s="212"/>
      <c r="DQH1" s="212"/>
      <c r="DQI1" s="212"/>
      <c r="DQJ1" s="212"/>
      <c r="DQK1" s="212"/>
      <c r="DQL1" s="212"/>
      <c r="DQM1" s="212"/>
      <c r="DQN1" s="212"/>
      <c r="DQO1" s="212"/>
      <c r="DQP1" s="212"/>
      <c r="DQQ1" s="212"/>
      <c r="DQR1" s="212"/>
      <c r="DQS1" s="212"/>
      <c r="DQT1" s="212"/>
      <c r="DQU1" s="212"/>
      <c r="DQV1" s="212"/>
      <c r="DQW1" s="212"/>
      <c r="DQX1" s="212"/>
      <c r="DQY1" s="212"/>
      <c r="DQZ1" s="212"/>
      <c r="DRA1" s="212"/>
      <c r="DRB1" s="212"/>
      <c r="DRC1" s="212"/>
      <c r="DRD1" s="212"/>
      <c r="DRE1" s="212"/>
      <c r="DRF1" s="212"/>
      <c r="DRG1" s="212"/>
      <c r="DRH1" s="212"/>
      <c r="DRI1" s="212"/>
      <c r="DRJ1" s="212"/>
      <c r="DRK1" s="212"/>
      <c r="DRL1" s="212"/>
      <c r="DRM1" s="212"/>
      <c r="DRN1" s="212"/>
      <c r="DRO1" s="212"/>
      <c r="DRP1" s="212"/>
      <c r="DRQ1" s="212"/>
      <c r="DRR1" s="212"/>
      <c r="DRS1" s="212"/>
      <c r="DRT1" s="212"/>
      <c r="DRU1" s="212"/>
      <c r="DRV1" s="212"/>
      <c r="DRW1" s="212"/>
      <c r="DRX1" s="212"/>
      <c r="DRY1" s="212"/>
      <c r="DRZ1" s="212"/>
      <c r="DSA1" s="212"/>
      <c r="DSB1" s="212"/>
      <c r="DSC1" s="212"/>
      <c r="DSD1" s="212"/>
      <c r="DSE1" s="212"/>
      <c r="DSF1" s="212"/>
      <c r="DSG1" s="212"/>
      <c r="DSH1" s="212"/>
      <c r="DSI1" s="212"/>
      <c r="DSJ1" s="212"/>
      <c r="DSK1" s="212"/>
      <c r="DSL1" s="212"/>
      <c r="DSM1" s="212"/>
      <c r="DSN1" s="212"/>
      <c r="DSO1" s="212"/>
      <c r="DSP1" s="212"/>
      <c r="DSQ1" s="212"/>
      <c r="DSR1" s="212"/>
      <c r="DSS1" s="212"/>
      <c r="DST1" s="212"/>
      <c r="DSU1" s="212"/>
      <c r="DSV1" s="212"/>
      <c r="DSW1" s="212"/>
      <c r="DSX1" s="212"/>
      <c r="DSY1" s="212"/>
      <c r="DSZ1" s="212"/>
      <c r="DTA1" s="212"/>
      <c r="DTB1" s="212"/>
      <c r="DTC1" s="212"/>
      <c r="DTD1" s="212"/>
      <c r="DTE1" s="212"/>
      <c r="DTF1" s="212"/>
      <c r="DTG1" s="212"/>
      <c r="DTH1" s="212"/>
      <c r="DTI1" s="212"/>
      <c r="DTJ1" s="212"/>
      <c r="DTK1" s="212"/>
      <c r="DTL1" s="212"/>
      <c r="DTM1" s="212"/>
      <c r="DTN1" s="212"/>
      <c r="DTO1" s="212"/>
      <c r="DTP1" s="212"/>
      <c r="DTQ1" s="212"/>
      <c r="DTR1" s="212"/>
      <c r="DTS1" s="212"/>
      <c r="DTT1" s="212"/>
      <c r="DTU1" s="212"/>
      <c r="DTV1" s="212"/>
      <c r="DTW1" s="212"/>
      <c r="DTX1" s="212"/>
      <c r="DTY1" s="212"/>
      <c r="DTZ1" s="212"/>
      <c r="DUA1" s="212"/>
      <c r="DUB1" s="212"/>
      <c r="DUC1" s="212"/>
      <c r="DUD1" s="212"/>
      <c r="DUE1" s="212"/>
      <c r="DUF1" s="212"/>
      <c r="DUG1" s="212"/>
      <c r="DUH1" s="212"/>
      <c r="DUI1" s="212"/>
      <c r="DUJ1" s="212"/>
      <c r="DUK1" s="212"/>
      <c r="DUL1" s="212"/>
      <c r="DUM1" s="212"/>
      <c r="DUN1" s="212"/>
      <c r="DUO1" s="212"/>
      <c r="DUP1" s="212"/>
      <c r="DUQ1" s="212"/>
      <c r="DUR1" s="212"/>
      <c r="DUS1" s="212"/>
      <c r="DUT1" s="212"/>
      <c r="DUU1" s="212"/>
      <c r="DUV1" s="212"/>
      <c r="DUW1" s="212"/>
      <c r="DUX1" s="212"/>
      <c r="DUY1" s="212"/>
      <c r="DUZ1" s="212"/>
      <c r="DVA1" s="212"/>
      <c r="DVB1" s="212"/>
      <c r="DVC1" s="212"/>
      <c r="DVD1" s="212"/>
      <c r="DVE1" s="212"/>
      <c r="DVF1" s="212"/>
      <c r="DVG1" s="212"/>
      <c r="DVH1" s="212"/>
      <c r="DVI1" s="212"/>
      <c r="DVJ1" s="212"/>
      <c r="DVK1" s="212"/>
      <c r="DVL1" s="212"/>
      <c r="DVM1" s="212"/>
      <c r="DVN1" s="212"/>
      <c r="DVO1" s="212"/>
      <c r="DVP1" s="212"/>
      <c r="DVQ1" s="212"/>
      <c r="DVR1" s="212"/>
      <c r="DVS1" s="212"/>
      <c r="DVT1" s="212"/>
      <c r="DVU1" s="212"/>
      <c r="DVV1" s="212"/>
      <c r="DVW1" s="212"/>
      <c r="DVX1" s="212"/>
      <c r="DVY1" s="212"/>
      <c r="DVZ1" s="212"/>
      <c r="DWA1" s="212"/>
      <c r="DWB1" s="212"/>
      <c r="DWC1" s="212"/>
      <c r="DWD1" s="212"/>
      <c r="DWE1" s="212"/>
      <c r="DWF1" s="212"/>
      <c r="DWG1" s="212"/>
      <c r="DWH1" s="212"/>
      <c r="DWI1" s="212"/>
      <c r="DWJ1" s="212"/>
      <c r="DWK1" s="212"/>
      <c r="DWL1" s="212"/>
      <c r="DWM1" s="212"/>
      <c r="DWN1" s="212"/>
      <c r="DWO1" s="212"/>
      <c r="DWP1" s="212"/>
      <c r="DWQ1" s="212"/>
      <c r="DWR1" s="212"/>
      <c r="DWS1" s="212"/>
      <c r="DWT1" s="212"/>
      <c r="DWU1" s="212"/>
      <c r="DWV1" s="212"/>
      <c r="DWW1" s="212"/>
      <c r="DWX1" s="212"/>
      <c r="DWY1" s="212"/>
      <c r="DWZ1" s="212"/>
      <c r="DXA1" s="212"/>
      <c r="DXB1" s="212"/>
      <c r="DXC1" s="212"/>
      <c r="DXD1" s="212"/>
      <c r="DXE1" s="212"/>
      <c r="DXF1" s="212"/>
      <c r="DXG1" s="212"/>
      <c r="DXH1" s="212"/>
      <c r="DXI1" s="212"/>
      <c r="DXJ1" s="212"/>
      <c r="DXK1" s="212"/>
      <c r="DXL1" s="212"/>
      <c r="DXM1" s="212"/>
      <c r="DXN1" s="212"/>
      <c r="DXO1" s="212"/>
      <c r="DXP1" s="212"/>
      <c r="DXQ1" s="212"/>
      <c r="DXR1" s="212"/>
      <c r="DXS1" s="212"/>
      <c r="DXT1" s="212"/>
      <c r="DXU1" s="212"/>
      <c r="DXV1" s="212"/>
      <c r="DXW1" s="212"/>
      <c r="DXX1" s="212"/>
      <c r="DXY1" s="212"/>
      <c r="DXZ1" s="212"/>
      <c r="DYA1" s="212"/>
      <c r="DYB1" s="212"/>
      <c r="DYC1" s="212"/>
      <c r="DYD1" s="212"/>
      <c r="DYE1" s="212"/>
      <c r="DYF1" s="212"/>
      <c r="DYG1" s="212"/>
      <c r="DYH1" s="212"/>
      <c r="DYI1" s="212"/>
      <c r="DYJ1" s="212"/>
      <c r="DYK1" s="212"/>
      <c r="DYL1" s="212"/>
      <c r="DYM1" s="212"/>
      <c r="DYN1" s="212"/>
      <c r="DYO1" s="212"/>
      <c r="DYP1" s="212"/>
      <c r="DYQ1" s="212"/>
      <c r="DYR1" s="212"/>
      <c r="DYS1" s="212"/>
      <c r="DYT1" s="212"/>
      <c r="DYU1" s="212"/>
      <c r="DYV1" s="212"/>
      <c r="DYW1" s="212"/>
      <c r="DYX1" s="212"/>
      <c r="DYY1" s="212"/>
      <c r="DYZ1" s="212"/>
      <c r="DZA1" s="212"/>
      <c r="DZB1" s="212"/>
      <c r="DZC1" s="212"/>
      <c r="DZD1" s="212"/>
      <c r="DZE1" s="212"/>
      <c r="DZF1" s="212"/>
      <c r="DZG1" s="212"/>
      <c r="DZH1" s="212"/>
      <c r="DZI1" s="212"/>
      <c r="DZJ1" s="212"/>
      <c r="DZK1" s="212"/>
      <c r="DZL1" s="212"/>
      <c r="DZM1" s="212"/>
      <c r="DZN1" s="212"/>
      <c r="DZO1" s="212"/>
      <c r="DZP1" s="212"/>
      <c r="DZQ1" s="212"/>
      <c r="DZR1" s="212"/>
      <c r="DZS1" s="212"/>
      <c r="DZT1" s="212"/>
      <c r="DZU1" s="212"/>
      <c r="DZV1" s="212"/>
      <c r="DZW1" s="212"/>
      <c r="DZX1" s="212"/>
      <c r="DZY1" s="212"/>
      <c r="DZZ1" s="212"/>
      <c r="EAA1" s="212"/>
      <c r="EAB1" s="212"/>
      <c r="EAC1" s="212"/>
      <c r="EAD1" s="212"/>
      <c r="EAE1" s="212"/>
      <c r="EAF1" s="212"/>
      <c r="EAG1" s="212"/>
      <c r="EAH1" s="212"/>
      <c r="EAI1" s="212"/>
      <c r="EAJ1" s="212"/>
      <c r="EAK1" s="212"/>
      <c r="EAL1" s="212"/>
      <c r="EAM1" s="212"/>
      <c r="EAN1" s="212"/>
      <c r="EAO1" s="212"/>
      <c r="EAP1" s="212"/>
      <c r="EAQ1" s="212"/>
      <c r="EAR1" s="212"/>
      <c r="EAS1" s="212"/>
      <c r="EAT1" s="212"/>
      <c r="EAU1" s="212"/>
      <c r="EAV1" s="212"/>
      <c r="EAW1" s="212"/>
      <c r="EAX1" s="212"/>
      <c r="EAY1" s="212"/>
      <c r="EAZ1" s="212"/>
      <c r="EBA1" s="212"/>
      <c r="EBB1" s="212"/>
      <c r="EBC1" s="212"/>
      <c r="EBD1" s="212"/>
      <c r="EBE1" s="212"/>
      <c r="EBF1" s="212"/>
      <c r="EBG1" s="212"/>
      <c r="EBH1" s="212"/>
      <c r="EBI1" s="212"/>
      <c r="EBJ1" s="212"/>
      <c r="EBK1" s="212"/>
      <c r="EBL1" s="212"/>
      <c r="EBM1" s="212"/>
      <c r="EBN1" s="212"/>
      <c r="EBO1" s="212"/>
      <c r="EBP1" s="212"/>
      <c r="EBQ1" s="212"/>
      <c r="EBR1" s="212"/>
      <c r="EBS1" s="212"/>
      <c r="EBT1" s="212"/>
      <c r="EBU1" s="212"/>
      <c r="EBV1" s="212"/>
      <c r="EBW1" s="212"/>
      <c r="EBX1" s="212"/>
      <c r="EBY1" s="212"/>
      <c r="EBZ1" s="212"/>
      <c r="ECA1" s="212"/>
      <c r="ECB1" s="212"/>
      <c r="ECC1" s="212"/>
      <c r="ECD1" s="212"/>
      <c r="ECE1" s="212"/>
      <c r="ECF1" s="212"/>
      <c r="ECG1" s="212"/>
      <c r="ECH1" s="212"/>
      <c r="ECI1" s="212"/>
      <c r="ECJ1" s="212"/>
      <c r="ECK1" s="212"/>
      <c r="ECL1" s="212"/>
      <c r="ECM1" s="212"/>
      <c r="ECN1" s="212"/>
      <c r="ECO1" s="212"/>
      <c r="ECP1" s="212"/>
      <c r="ECQ1" s="212"/>
      <c r="ECR1" s="212"/>
      <c r="ECS1" s="212"/>
      <c r="ECT1" s="212"/>
      <c r="ECU1" s="212"/>
      <c r="ECV1" s="212"/>
      <c r="ECW1" s="212"/>
      <c r="ECX1" s="212"/>
      <c r="ECY1" s="212"/>
      <c r="ECZ1" s="212"/>
      <c r="EDA1" s="212"/>
      <c r="EDB1" s="212"/>
      <c r="EDC1" s="212"/>
      <c r="EDD1" s="212"/>
      <c r="EDE1" s="212"/>
      <c r="EDF1" s="212"/>
      <c r="EDG1" s="212"/>
      <c r="EDH1" s="212"/>
      <c r="EDI1" s="212"/>
      <c r="EDJ1" s="212"/>
      <c r="EDK1" s="212"/>
      <c r="EDL1" s="212"/>
      <c r="EDM1" s="212"/>
      <c r="EDN1" s="212"/>
      <c r="EDO1" s="212"/>
      <c r="EDP1" s="212"/>
      <c r="EDQ1" s="212"/>
      <c r="EDR1" s="212"/>
      <c r="EDS1" s="212"/>
      <c r="EDT1" s="212"/>
      <c r="EDU1" s="212"/>
      <c r="EDV1" s="212"/>
      <c r="EDW1" s="212"/>
      <c r="EDX1" s="212"/>
      <c r="EDY1" s="212"/>
      <c r="EDZ1" s="212"/>
      <c r="EEA1" s="212"/>
      <c r="EEB1" s="212"/>
      <c r="EEC1" s="212"/>
      <c r="EED1" s="212"/>
      <c r="EEE1" s="212"/>
      <c r="EEF1" s="212"/>
      <c r="EEG1" s="212"/>
      <c r="EEH1" s="212"/>
      <c r="EEI1" s="212"/>
      <c r="EEJ1" s="212"/>
      <c r="EEK1" s="212"/>
      <c r="EEL1" s="212"/>
      <c r="EEM1" s="212"/>
      <c r="EEN1" s="212"/>
      <c r="EEO1" s="212"/>
      <c r="EEP1" s="212"/>
      <c r="EEQ1" s="212"/>
      <c r="EER1" s="212"/>
      <c r="EES1" s="212"/>
      <c r="EET1" s="212"/>
      <c r="EEU1" s="212"/>
      <c r="EEV1" s="212"/>
      <c r="EEW1" s="212"/>
      <c r="EEX1" s="212"/>
      <c r="EEY1" s="212"/>
      <c r="EEZ1" s="212"/>
      <c r="EFA1" s="212"/>
      <c r="EFB1" s="212"/>
      <c r="EFC1" s="212"/>
      <c r="EFD1" s="212"/>
      <c r="EFE1" s="212"/>
      <c r="EFF1" s="212"/>
      <c r="EFG1" s="212"/>
      <c r="EFH1" s="212"/>
      <c r="EFI1" s="212"/>
      <c r="EFJ1" s="212"/>
      <c r="EFK1" s="212"/>
      <c r="EFL1" s="212"/>
      <c r="EFM1" s="212"/>
      <c r="EFN1" s="212"/>
      <c r="EFO1" s="212"/>
      <c r="EFP1" s="212"/>
      <c r="EFQ1" s="212"/>
      <c r="EFR1" s="212"/>
      <c r="EFS1" s="212"/>
      <c r="EFT1" s="212"/>
      <c r="EFU1" s="212"/>
      <c r="EFV1" s="212"/>
      <c r="EFW1" s="212"/>
      <c r="EFX1" s="212"/>
      <c r="EFY1" s="212"/>
      <c r="EFZ1" s="212"/>
      <c r="EGA1" s="212"/>
      <c r="EGB1" s="212"/>
      <c r="EGC1" s="212"/>
      <c r="EGD1" s="212"/>
      <c r="EGE1" s="212"/>
      <c r="EGF1" s="212"/>
      <c r="EGG1" s="212"/>
      <c r="EGH1" s="212"/>
      <c r="EGI1" s="212"/>
      <c r="EGJ1" s="212"/>
      <c r="EGK1" s="212"/>
      <c r="EGL1" s="212"/>
      <c r="EGM1" s="212"/>
      <c r="EGN1" s="212"/>
      <c r="EGO1" s="212"/>
      <c r="EGP1" s="212"/>
      <c r="EGQ1" s="212"/>
      <c r="EGR1" s="212"/>
      <c r="EGS1" s="212"/>
      <c r="EGT1" s="212"/>
      <c r="EGU1" s="212"/>
      <c r="EGV1" s="212"/>
      <c r="EGW1" s="212"/>
      <c r="EGX1" s="212"/>
      <c r="EGY1" s="212"/>
      <c r="EGZ1" s="212"/>
      <c r="EHA1" s="212"/>
      <c r="EHB1" s="212"/>
      <c r="EHC1" s="212"/>
      <c r="EHD1" s="212"/>
      <c r="EHE1" s="212"/>
      <c r="EHF1" s="212"/>
      <c r="EHG1" s="212"/>
      <c r="EHH1" s="212"/>
      <c r="EHI1" s="212"/>
      <c r="EHJ1" s="212"/>
      <c r="EHK1" s="212"/>
      <c r="EHL1" s="212"/>
      <c r="EHM1" s="212"/>
      <c r="EHN1" s="212"/>
      <c r="EHO1" s="212"/>
      <c r="EHP1" s="212"/>
      <c r="EHQ1" s="212"/>
      <c r="EHR1" s="212"/>
      <c r="EHS1" s="212"/>
      <c r="EHT1" s="212"/>
      <c r="EHU1" s="212"/>
      <c r="EHV1" s="212"/>
      <c r="EHW1" s="212"/>
      <c r="EHX1" s="212"/>
      <c r="EHY1" s="212"/>
      <c r="EHZ1" s="212"/>
      <c r="EIA1" s="212"/>
      <c r="EIB1" s="212"/>
      <c r="EIC1" s="212"/>
      <c r="EID1" s="212"/>
      <c r="EIE1" s="212"/>
      <c r="EIF1" s="212"/>
      <c r="EIG1" s="212"/>
      <c r="EIH1" s="212"/>
      <c r="EII1" s="212"/>
      <c r="EIJ1" s="212"/>
      <c r="EIK1" s="212"/>
      <c r="EIL1" s="212"/>
      <c r="EIM1" s="212"/>
      <c r="EIN1" s="212"/>
      <c r="EIO1" s="212"/>
      <c r="EIP1" s="212"/>
      <c r="EIQ1" s="212"/>
      <c r="EIR1" s="212"/>
      <c r="EIS1" s="212"/>
      <c r="EIT1" s="212"/>
      <c r="EIU1" s="212"/>
      <c r="EIV1" s="212"/>
      <c r="EIW1" s="212"/>
      <c r="EIX1" s="212"/>
      <c r="EIY1" s="212"/>
      <c r="EIZ1" s="212"/>
      <c r="EJA1" s="212"/>
      <c r="EJB1" s="212"/>
      <c r="EJC1" s="212"/>
      <c r="EJD1" s="212"/>
      <c r="EJE1" s="212"/>
      <c r="EJF1" s="212"/>
      <c r="EJG1" s="212"/>
      <c r="EJH1" s="212"/>
      <c r="EJI1" s="212"/>
      <c r="EJJ1" s="212"/>
      <c r="EJK1" s="212"/>
      <c r="EJL1" s="212"/>
      <c r="EJM1" s="212"/>
      <c r="EJN1" s="212"/>
      <c r="EJO1" s="212"/>
      <c r="EJP1" s="212"/>
      <c r="EJQ1" s="212"/>
      <c r="EJR1" s="212"/>
      <c r="EJS1" s="212"/>
      <c r="EJT1" s="212"/>
      <c r="EJU1" s="212"/>
      <c r="EJV1" s="212"/>
      <c r="EJW1" s="212"/>
      <c r="EJX1" s="212"/>
      <c r="EJY1" s="212"/>
      <c r="EJZ1" s="212"/>
      <c r="EKA1" s="212"/>
      <c r="EKB1" s="212"/>
      <c r="EKC1" s="212"/>
      <c r="EKD1" s="212"/>
      <c r="EKE1" s="212"/>
      <c r="EKF1" s="212"/>
      <c r="EKG1" s="212"/>
      <c r="EKH1" s="212"/>
      <c r="EKI1" s="212"/>
      <c r="EKJ1" s="212"/>
      <c r="EKK1" s="212"/>
      <c r="EKL1" s="212"/>
      <c r="EKM1" s="212"/>
      <c r="EKN1" s="212"/>
      <c r="EKO1" s="212"/>
      <c r="EKP1" s="212"/>
      <c r="EKQ1" s="212"/>
      <c r="EKR1" s="212"/>
      <c r="EKS1" s="212"/>
      <c r="EKT1" s="212"/>
      <c r="EKU1" s="212"/>
      <c r="EKV1" s="212"/>
      <c r="EKW1" s="212"/>
      <c r="EKX1" s="212"/>
      <c r="EKY1" s="212"/>
      <c r="EKZ1" s="212"/>
      <c r="ELA1" s="212"/>
      <c r="ELB1" s="212"/>
      <c r="ELC1" s="212"/>
      <c r="ELD1" s="212"/>
      <c r="ELE1" s="212"/>
      <c r="ELF1" s="212"/>
      <c r="ELG1" s="212"/>
      <c r="ELH1" s="212"/>
      <c r="ELI1" s="212"/>
      <c r="ELJ1" s="212"/>
      <c r="ELK1" s="212"/>
      <c r="ELL1" s="212"/>
      <c r="ELM1" s="212"/>
      <c r="ELN1" s="212"/>
      <c r="ELO1" s="212"/>
      <c r="ELP1" s="212"/>
      <c r="ELQ1" s="212"/>
      <c r="ELR1" s="212"/>
      <c r="ELS1" s="212"/>
      <c r="ELT1" s="212"/>
      <c r="ELU1" s="212"/>
      <c r="ELV1" s="212"/>
      <c r="ELW1" s="212"/>
      <c r="ELX1" s="212"/>
      <c r="ELY1" s="212"/>
      <c r="ELZ1" s="212"/>
      <c r="EMA1" s="212"/>
      <c r="EMB1" s="212"/>
      <c r="EMC1" s="212"/>
      <c r="EMD1" s="212"/>
      <c r="EME1" s="212"/>
      <c r="EMF1" s="212"/>
      <c r="EMG1" s="212"/>
      <c r="EMH1" s="212"/>
      <c r="EMI1" s="212"/>
      <c r="EMJ1" s="212"/>
      <c r="EMK1" s="212"/>
      <c r="EML1" s="212"/>
      <c r="EMM1" s="212"/>
      <c r="EMN1" s="212"/>
      <c r="EMO1" s="212"/>
      <c r="EMP1" s="212"/>
      <c r="EMQ1" s="212"/>
      <c r="EMR1" s="212"/>
      <c r="EMS1" s="212"/>
      <c r="EMT1" s="212"/>
      <c r="EMU1" s="212"/>
      <c r="EMV1" s="212"/>
      <c r="EMW1" s="212"/>
      <c r="EMX1" s="212"/>
      <c r="EMY1" s="212"/>
      <c r="EMZ1" s="212"/>
      <c r="ENA1" s="212"/>
      <c r="ENB1" s="212"/>
      <c r="ENC1" s="212"/>
      <c r="END1" s="212"/>
      <c r="ENE1" s="212"/>
      <c r="ENF1" s="212"/>
      <c r="ENG1" s="212"/>
      <c r="ENH1" s="212"/>
      <c r="ENI1" s="212"/>
      <c r="ENJ1" s="212"/>
      <c r="ENK1" s="212"/>
      <c r="ENL1" s="212"/>
      <c r="ENM1" s="212"/>
      <c r="ENN1" s="212"/>
      <c r="ENO1" s="212"/>
      <c r="ENP1" s="212"/>
      <c r="ENQ1" s="212"/>
      <c r="ENR1" s="212"/>
      <c r="ENS1" s="212"/>
      <c r="ENT1" s="212"/>
      <c r="ENU1" s="212"/>
      <c r="ENV1" s="212"/>
      <c r="ENW1" s="212"/>
      <c r="ENX1" s="212"/>
      <c r="ENY1" s="212"/>
      <c r="ENZ1" s="212"/>
      <c r="EOA1" s="212"/>
      <c r="EOB1" s="212"/>
      <c r="EOC1" s="212"/>
      <c r="EOD1" s="212"/>
      <c r="EOE1" s="212"/>
      <c r="EOF1" s="212"/>
      <c r="EOG1" s="212"/>
      <c r="EOH1" s="212"/>
      <c r="EOI1" s="212"/>
      <c r="EOJ1" s="212"/>
      <c r="EOK1" s="212"/>
      <c r="EOL1" s="212"/>
      <c r="EOM1" s="212"/>
      <c r="EON1" s="212"/>
      <c r="EOO1" s="212"/>
      <c r="EOP1" s="212"/>
      <c r="EOQ1" s="212"/>
      <c r="EOR1" s="212"/>
      <c r="EOS1" s="212"/>
      <c r="EOT1" s="212"/>
      <c r="EOU1" s="212"/>
      <c r="EOV1" s="212"/>
      <c r="EOW1" s="212"/>
      <c r="EOX1" s="212"/>
      <c r="EOY1" s="212"/>
      <c r="EOZ1" s="212"/>
      <c r="EPA1" s="212"/>
      <c r="EPB1" s="212"/>
      <c r="EPC1" s="212"/>
      <c r="EPD1" s="212"/>
      <c r="EPE1" s="212"/>
      <c r="EPF1" s="212"/>
      <c r="EPG1" s="212"/>
      <c r="EPH1" s="212"/>
      <c r="EPI1" s="212"/>
      <c r="EPJ1" s="212"/>
      <c r="EPK1" s="212"/>
      <c r="EPL1" s="212"/>
      <c r="EPM1" s="212"/>
      <c r="EPN1" s="212"/>
      <c r="EPO1" s="212"/>
      <c r="EPP1" s="212"/>
      <c r="EPQ1" s="212"/>
      <c r="EPR1" s="212"/>
      <c r="EPS1" s="212"/>
      <c r="EPT1" s="212"/>
      <c r="EPU1" s="212"/>
      <c r="EPV1" s="212"/>
      <c r="EPW1" s="212"/>
      <c r="EPX1" s="212"/>
      <c r="EPY1" s="212"/>
      <c r="EPZ1" s="212"/>
      <c r="EQA1" s="212"/>
      <c r="EQB1" s="212"/>
      <c r="EQC1" s="212"/>
      <c r="EQD1" s="212"/>
      <c r="EQE1" s="212"/>
      <c r="EQF1" s="212"/>
      <c r="EQG1" s="212"/>
      <c r="EQH1" s="212"/>
      <c r="EQI1" s="212"/>
      <c r="EQJ1" s="212"/>
      <c r="EQK1" s="212"/>
      <c r="EQL1" s="212"/>
      <c r="EQM1" s="212"/>
      <c r="EQN1" s="212"/>
      <c r="EQO1" s="212"/>
      <c r="EQP1" s="212"/>
      <c r="EQQ1" s="212"/>
      <c r="EQR1" s="212"/>
      <c r="EQS1" s="212"/>
      <c r="EQT1" s="212"/>
      <c r="EQU1" s="212"/>
      <c r="EQV1" s="212"/>
      <c r="EQW1" s="212"/>
      <c r="EQX1" s="212"/>
      <c r="EQY1" s="212"/>
      <c r="EQZ1" s="212"/>
      <c r="ERA1" s="212"/>
      <c r="ERB1" s="212"/>
      <c r="ERC1" s="212"/>
      <c r="ERD1" s="212"/>
      <c r="ERE1" s="212"/>
      <c r="ERF1" s="212"/>
      <c r="ERG1" s="212"/>
      <c r="ERH1" s="212"/>
      <c r="ERI1" s="212"/>
      <c r="ERJ1" s="212"/>
      <c r="ERK1" s="212"/>
      <c r="ERL1" s="212"/>
      <c r="ERM1" s="212"/>
      <c r="ERN1" s="212"/>
      <c r="ERO1" s="212"/>
      <c r="ERP1" s="212"/>
      <c r="ERQ1" s="212"/>
      <c r="ERR1" s="212"/>
      <c r="ERS1" s="212"/>
      <c r="ERT1" s="212"/>
      <c r="ERU1" s="212"/>
      <c r="ERV1" s="212"/>
      <c r="ERW1" s="212"/>
      <c r="ERX1" s="212"/>
      <c r="ERY1" s="212"/>
      <c r="ERZ1" s="212"/>
      <c r="ESA1" s="212"/>
      <c r="ESB1" s="212"/>
      <c r="ESC1" s="212"/>
      <c r="ESD1" s="212"/>
      <c r="ESE1" s="212"/>
      <c r="ESF1" s="212"/>
      <c r="ESG1" s="212"/>
      <c r="ESH1" s="212"/>
      <c r="ESI1" s="212"/>
      <c r="ESJ1" s="212"/>
      <c r="ESK1" s="212"/>
      <c r="ESL1" s="212"/>
      <c r="ESM1" s="212"/>
      <c r="ESN1" s="212"/>
      <c r="ESO1" s="212"/>
      <c r="ESP1" s="212"/>
      <c r="ESQ1" s="212"/>
      <c r="ESR1" s="212"/>
      <c r="ESS1" s="212"/>
      <c r="EST1" s="212"/>
      <c r="ESU1" s="212"/>
      <c r="ESV1" s="212"/>
      <c r="ESW1" s="212"/>
      <c r="ESX1" s="212"/>
      <c r="ESY1" s="212"/>
      <c r="ESZ1" s="212"/>
      <c r="ETA1" s="212"/>
      <c r="ETB1" s="212"/>
      <c r="ETC1" s="212"/>
      <c r="ETD1" s="212"/>
      <c r="ETE1" s="212"/>
      <c r="ETF1" s="212"/>
      <c r="ETG1" s="212"/>
      <c r="ETH1" s="212"/>
      <c r="ETI1" s="212"/>
      <c r="ETJ1" s="212"/>
      <c r="ETK1" s="212"/>
      <c r="ETL1" s="212"/>
      <c r="ETM1" s="212"/>
      <c r="ETN1" s="212"/>
      <c r="ETO1" s="212"/>
      <c r="ETP1" s="212"/>
      <c r="ETQ1" s="212"/>
      <c r="ETR1" s="212"/>
      <c r="ETS1" s="212"/>
      <c r="ETT1" s="212"/>
      <c r="ETU1" s="212"/>
      <c r="ETV1" s="212"/>
      <c r="ETW1" s="212"/>
      <c r="ETX1" s="212"/>
      <c r="ETY1" s="212"/>
      <c r="ETZ1" s="212"/>
      <c r="EUA1" s="212"/>
      <c r="EUB1" s="212"/>
      <c r="EUC1" s="212"/>
      <c r="EUD1" s="212"/>
      <c r="EUE1" s="212"/>
      <c r="EUF1" s="212"/>
      <c r="EUG1" s="212"/>
      <c r="EUH1" s="212"/>
      <c r="EUI1" s="212"/>
      <c r="EUJ1" s="212"/>
      <c r="EUK1" s="212"/>
      <c r="EUL1" s="212"/>
      <c r="EUM1" s="212"/>
      <c r="EUN1" s="212"/>
      <c r="EUO1" s="212"/>
      <c r="EUP1" s="212"/>
      <c r="EUQ1" s="212"/>
      <c r="EUR1" s="212"/>
      <c r="EUS1" s="212"/>
      <c r="EUT1" s="212"/>
      <c r="EUU1" s="212"/>
      <c r="EUV1" s="212"/>
      <c r="EUW1" s="212"/>
      <c r="EUX1" s="212"/>
      <c r="EUY1" s="212"/>
      <c r="EUZ1" s="212"/>
      <c r="EVA1" s="212"/>
      <c r="EVB1" s="212"/>
      <c r="EVC1" s="212"/>
      <c r="EVD1" s="212"/>
      <c r="EVE1" s="212"/>
      <c r="EVF1" s="212"/>
      <c r="EVG1" s="212"/>
      <c r="EVH1" s="212"/>
      <c r="EVI1" s="212"/>
      <c r="EVJ1" s="212"/>
      <c r="EVK1" s="212"/>
      <c r="EVL1" s="212"/>
      <c r="EVM1" s="212"/>
      <c r="EVN1" s="212"/>
      <c r="EVO1" s="212"/>
      <c r="EVP1" s="212"/>
      <c r="EVQ1" s="212"/>
      <c r="EVR1" s="212"/>
      <c r="EVS1" s="212"/>
      <c r="EVT1" s="212"/>
      <c r="EVU1" s="212"/>
      <c r="EVV1" s="212"/>
      <c r="EVW1" s="212"/>
      <c r="EVX1" s="212"/>
      <c r="EVY1" s="212"/>
      <c r="EVZ1" s="212"/>
      <c r="EWA1" s="212"/>
      <c r="EWB1" s="212"/>
      <c r="EWC1" s="212"/>
      <c r="EWD1" s="212"/>
      <c r="EWE1" s="212"/>
      <c r="EWF1" s="212"/>
      <c r="EWG1" s="212"/>
      <c r="EWH1" s="212"/>
      <c r="EWI1" s="212"/>
      <c r="EWJ1" s="212"/>
      <c r="EWK1" s="212"/>
      <c r="EWL1" s="212"/>
      <c r="EWM1" s="212"/>
      <c r="EWN1" s="212"/>
      <c r="EWO1" s="212"/>
      <c r="EWP1" s="212"/>
      <c r="EWQ1" s="212"/>
      <c r="EWR1" s="212"/>
      <c r="EWS1" s="212"/>
      <c r="EWT1" s="212"/>
      <c r="EWU1" s="212"/>
      <c r="EWV1" s="212"/>
      <c r="EWW1" s="212"/>
      <c r="EWX1" s="212"/>
      <c r="EWY1" s="212"/>
      <c r="EWZ1" s="212"/>
      <c r="EXA1" s="212"/>
      <c r="EXB1" s="212"/>
      <c r="EXC1" s="212"/>
      <c r="EXD1" s="212"/>
      <c r="EXE1" s="212"/>
      <c r="EXF1" s="212"/>
      <c r="EXG1" s="212"/>
      <c r="EXH1" s="212"/>
      <c r="EXI1" s="212"/>
      <c r="EXJ1" s="212"/>
      <c r="EXK1" s="212"/>
      <c r="EXL1" s="212"/>
      <c r="EXM1" s="212"/>
      <c r="EXN1" s="212"/>
      <c r="EXO1" s="212"/>
      <c r="EXP1" s="212"/>
      <c r="EXQ1" s="212"/>
      <c r="EXR1" s="212"/>
      <c r="EXS1" s="212"/>
      <c r="EXT1" s="212"/>
      <c r="EXU1" s="212"/>
      <c r="EXV1" s="212"/>
      <c r="EXW1" s="212"/>
      <c r="EXX1" s="212"/>
      <c r="EXY1" s="212"/>
      <c r="EXZ1" s="212"/>
      <c r="EYA1" s="212"/>
      <c r="EYB1" s="212"/>
      <c r="EYC1" s="212"/>
      <c r="EYD1" s="212"/>
      <c r="EYE1" s="212"/>
      <c r="EYF1" s="212"/>
      <c r="EYG1" s="212"/>
      <c r="EYH1" s="212"/>
      <c r="EYI1" s="212"/>
      <c r="EYJ1" s="212"/>
      <c r="EYK1" s="212"/>
      <c r="EYL1" s="212"/>
      <c r="EYM1" s="212"/>
      <c r="EYN1" s="212"/>
      <c r="EYO1" s="212"/>
      <c r="EYP1" s="212"/>
      <c r="EYQ1" s="212"/>
      <c r="EYR1" s="212"/>
      <c r="EYS1" s="212"/>
      <c r="EYT1" s="212"/>
      <c r="EYU1" s="212"/>
      <c r="EYV1" s="212"/>
      <c r="EYW1" s="212"/>
      <c r="EYX1" s="212"/>
      <c r="EYY1" s="212"/>
      <c r="EYZ1" s="212"/>
      <c r="EZA1" s="212"/>
      <c r="EZB1" s="212"/>
      <c r="EZC1" s="212"/>
      <c r="EZD1" s="212"/>
      <c r="EZE1" s="212"/>
      <c r="EZF1" s="212"/>
      <c r="EZG1" s="212"/>
      <c r="EZH1" s="212"/>
      <c r="EZI1" s="212"/>
      <c r="EZJ1" s="212"/>
      <c r="EZK1" s="212"/>
      <c r="EZL1" s="212"/>
      <c r="EZM1" s="212"/>
      <c r="EZN1" s="212"/>
      <c r="EZO1" s="212"/>
      <c r="EZP1" s="212"/>
      <c r="EZQ1" s="212"/>
      <c r="EZR1" s="212"/>
      <c r="EZS1" s="212"/>
      <c r="EZT1" s="212"/>
      <c r="EZU1" s="212"/>
      <c r="EZV1" s="212"/>
      <c r="EZW1" s="212"/>
      <c r="EZX1" s="212"/>
      <c r="EZY1" s="212"/>
      <c r="EZZ1" s="212"/>
      <c r="FAA1" s="212"/>
      <c r="FAB1" s="212"/>
      <c r="FAC1" s="212"/>
      <c r="FAD1" s="212"/>
      <c r="FAE1" s="212"/>
      <c r="FAF1" s="212"/>
      <c r="FAG1" s="212"/>
      <c r="FAH1" s="212"/>
      <c r="FAI1" s="212"/>
      <c r="FAJ1" s="212"/>
      <c r="FAK1" s="212"/>
      <c r="FAL1" s="212"/>
      <c r="FAM1" s="212"/>
      <c r="FAN1" s="212"/>
      <c r="FAO1" s="212"/>
      <c r="FAP1" s="212"/>
      <c r="FAQ1" s="212"/>
      <c r="FAR1" s="212"/>
      <c r="FAS1" s="212"/>
      <c r="FAT1" s="212"/>
      <c r="FAU1" s="212"/>
      <c r="FAV1" s="212"/>
      <c r="FAW1" s="212"/>
      <c r="FAX1" s="212"/>
      <c r="FAY1" s="212"/>
      <c r="FAZ1" s="212"/>
      <c r="FBA1" s="212"/>
      <c r="FBB1" s="212"/>
      <c r="FBC1" s="212"/>
      <c r="FBD1" s="212"/>
      <c r="FBE1" s="212"/>
      <c r="FBF1" s="212"/>
      <c r="FBG1" s="212"/>
      <c r="FBH1" s="212"/>
      <c r="FBI1" s="212"/>
      <c r="FBJ1" s="212"/>
      <c r="FBK1" s="212"/>
      <c r="FBL1" s="212"/>
      <c r="FBM1" s="212"/>
      <c r="FBN1" s="212"/>
      <c r="FBO1" s="212"/>
      <c r="FBP1" s="212"/>
      <c r="FBQ1" s="212"/>
      <c r="FBR1" s="212"/>
      <c r="FBS1" s="212"/>
      <c r="FBT1" s="212"/>
      <c r="FBU1" s="212"/>
      <c r="FBV1" s="212"/>
      <c r="FBW1" s="212"/>
      <c r="FBX1" s="212"/>
      <c r="FBY1" s="212"/>
      <c r="FBZ1" s="212"/>
      <c r="FCA1" s="212"/>
      <c r="FCB1" s="212"/>
      <c r="FCC1" s="212"/>
      <c r="FCD1" s="212"/>
      <c r="FCE1" s="212"/>
      <c r="FCF1" s="212"/>
      <c r="FCG1" s="212"/>
      <c r="FCH1" s="212"/>
      <c r="FCI1" s="212"/>
      <c r="FCJ1" s="212"/>
      <c r="FCK1" s="212"/>
      <c r="FCL1" s="212"/>
      <c r="FCM1" s="212"/>
      <c r="FCN1" s="212"/>
      <c r="FCO1" s="212"/>
      <c r="FCP1" s="212"/>
      <c r="FCQ1" s="212"/>
      <c r="FCR1" s="212"/>
      <c r="FCS1" s="212"/>
      <c r="FCT1" s="212"/>
      <c r="FCU1" s="212"/>
      <c r="FCV1" s="212"/>
      <c r="FCW1" s="212"/>
      <c r="FCX1" s="212"/>
      <c r="FCY1" s="212"/>
      <c r="FCZ1" s="212"/>
      <c r="FDA1" s="212"/>
      <c r="FDB1" s="212"/>
      <c r="FDC1" s="212"/>
      <c r="FDD1" s="212"/>
      <c r="FDE1" s="212"/>
      <c r="FDF1" s="212"/>
      <c r="FDG1" s="212"/>
      <c r="FDH1" s="212"/>
      <c r="FDI1" s="212"/>
      <c r="FDJ1" s="212"/>
      <c r="FDK1" s="212"/>
      <c r="FDL1" s="212"/>
      <c r="FDM1" s="212"/>
      <c r="FDN1" s="212"/>
      <c r="FDO1" s="212"/>
      <c r="FDP1" s="212"/>
      <c r="FDQ1" s="212"/>
      <c r="FDR1" s="212"/>
      <c r="FDS1" s="212"/>
      <c r="FDT1" s="212"/>
      <c r="FDU1" s="212"/>
      <c r="FDV1" s="212"/>
      <c r="FDW1" s="212"/>
      <c r="FDX1" s="212"/>
      <c r="FDY1" s="212"/>
      <c r="FDZ1" s="212"/>
      <c r="FEA1" s="212"/>
      <c r="FEB1" s="212"/>
      <c r="FEC1" s="212"/>
      <c r="FED1" s="212"/>
      <c r="FEE1" s="212"/>
      <c r="FEF1" s="212"/>
      <c r="FEG1" s="212"/>
      <c r="FEH1" s="212"/>
      <c r="FEI1" s="212"/>
      <c r="FEJ1" s="212"/>
      <c r="FEK1" s="212"/>
      <c r="FEL1" s="212"/>
      <c r="FEM1" s="212"/>
      <c r="FEN1" s="212"/>
      <c r="FEO1" s="212"/>
      <c r="FEP1" s="212"/>
      <c r="FEQ1" s="212"/>
      <c r="FER1" s="212"/>
      <c r="FES1" s="212"/>
      <c r="FET1" s="212"/>
      <c r="FEU1" s="212"/>
      <c r="FEV1" s="212"/>
      <c r="FEW1" s="212"/>
      <c r="FEX1" s="212"/>
      <c r="FEY1" s="212"/>
      <c r="FEZ1" s="212"/>
      <c r="FFA1" s="212"/>
      <c r="FFB1" s="212"/>
      <c r="FFC1" s="212"/>
      <c r="FFD1" s="212"/>
      <c r="FFE1" s="212"/>
      <c r="FFF1" s="212"/>
      <c r="FFG1" s="212"/>
      <c r="FFH1" s="212"/>
      <c r="FFI1" s="212"/>
      <c r="FFJ1" s="212"/>
      <c r="FFK1" s="212"/>
      <c r="FFL1" s="212"/>
      <c r="FFM1" s="212"/>
      <c r="FFN1" s="212"/>
      <c r="FFO1" s="212"/>
      <c r="FFP1" s="212"/>
      <c r="FFQ1" s="212"/>
      <c r="FFR1" s="212"/>
      <c r="FFS1" s="212"/>
      <c r="FFT1" s="212"/>
      <c r="FFU1" s="212"/>
      <c r="FFV1" s="212"/>
      <c r="FFW1" s="212"/>
      <c r="FFX1" s="212"/>
      <c r="FFY1" s="212"/>
      <c r="FFZ1" s="212"/>
      <c r="FGA1" s="212"/>
      <c r="FGB1" s="212"/>
      <c r="FGC1" s="212"/>
      <c r="FGD1" s="212"/>
      <c r="FGE1" s="212"/>
      <c r="FGF1" s="212"/>
      <c r="FGG1" s="212"/>
      <c r="FGH1" s="212"/>
      <c r="FGI1" s="212"/>
      <c r="FGJ1" s="212"/>
      <c r="FGK1" s="212"/>
      <c r="FGL1" s="212"/>
      <c r="FGM1" s="212"/>
      <c r="FGN1" s="212"/>
      <c r="FGO1" s="212"/>
      <c r="FGP1" s="212"/>
      <c r="FGQ1" s="212"/>
      <c r="FGR1" s="212"/>
      <c r="FGS1" s="212"/>
      <c r="FGT1" s="212"/>
      <c r="FGU1" s="212"/>
      <c r="FGV1" s="212"/>
      <c r="FGW1" s="212"/>
      <c r="FGX1" s="212"/>
      <c r="FGY1" s="212"/>
      <c r="FGZ1" s="212"/>
      <c r="FHA1" s="212"/>
      <c r="FHB1" s="212"/>
      <c r="FHC1" s="212"/>
      <c r="FHD1" s="212"/>
      <c r="FHE1" s="212"/>
      <c r="FHF1" s="212"/>
      <c r="FHG1" s="212"/>
      <c r="FHH1" s="212"/>
      <c r="FHI1" s="212"/>
      <c r="FHJ1" s="212"/>
      <c r="FHK1" s="212"/>
      <c r="FHL1" s="212"/>
      <c r="FHM1" s="212"/>
      <c r="FHN1" s="212"/>
      <c r="FHO1" s="212"/>
      <c r="FHP1" s="212"/>
      <c r="FHQ1" s="212"/>
      <c r="FHR1" s="212"/>
      <c r="FHS1" s="212"/>
      <c r="FHT1" s="212"/>
      <c r="FHU1" s="212"/>
      <c r="FHV1" s="212"/>
      <c r="FHW1" s="212"/>
      <c r="FHX1" s="212"/>
      <c r="FHY1" s="212"/>
      <c r="FHZ1" s="212"/>
      <c r="FIA1" s="212"/>
      <c r="FIB1" s="212"/>
      <c r="FIC1" s="212"/>
      <c r="FID1" s="212"/>
      <c r="FIE1" s="212"/>
      <c r="FIF1" s="212"/>
      <c r="FIG1" s="212"/>
      <c r="FIH1" s="212"/>
      <c r="FII1" s="212"/>
      <c r="FIJ1" s="212"/>
      <c r="FIK1" s="212"/>
      <c r="FIL1" s="212"/>
      <c r="FIM1" s="212"/>
      <c r="FIN1" s="212"/>
      <c r="FIO1" s="212"/>
      <c r="FIP1" s="212"/>
      <c r="FIQ1" s="212"/>
      <c r="FIR1" s="212"/>
      <c r="FIS1" s="212"/>
      <c r="FIT1" s="212"/>
      <c r="FIU1" s="212"/>
      <c r="FIV1" s="212"/>
      <c r="FIW1" s="212"/>
      <c r="FIX1" s="212"/>
      <c r="FIY1" s="212"/>
      <c r="FIZ1" s="212"/>
      <c r="FJA1" s="212"/>
      <c r="FJB1" s="212"/>
      <c r="FJC1" s="212"/>
      <c r="FJD1" s="212"/>
      <c r="FJE1" s="212"/>
      <c r="FJF1" s="212"/>
      <c r="FJG1" s="212"/>
      <c r="FJH1" s="212"/>
      <c r="FJI1" s="212"/>
      <c r="FJJ1" s="212"/>
      <c r="FJK1" s="212"/>
      <c r="FJL1" s="212"/>
      <c r="FJM1" s="212"/>
      <c r="FJN1" s="212"/>
      <c r="FJO1" s="212"/>
      <c r="FJP1" s="212"/>
      <c r="FJQ1" s="212"/>
      <c r="FJR1" s="212"/>
      <c r="FJS1" s="212"/>
      <c r="FJT1" s="212"/>
      <c r="FJU1" s="212"/>
      <c r="FJV1" s="212"/>
      <c r="FJW1" s="212"/>
      <c r="FJX1" s="212"/>
      <c r="FJY1" s="212"/>
      <c r="FJZ1" s="212"/>
      <c r="FKA1" s="212"/>
      <c r="FKB1" s="212"/>
      <c r="FKC1" s="212"/>
      <c r="FKD1" s="212"/>
      <c r="FKE1" s="212"/>
      <c r="FKF1" s="212"/>
      <c r="FKG1" s="212"/>
      <c r="FKH1" s="212"/>
      <c r="FKI1" s="212"/>
      <c r="FKJ1" s="212"/>
      <c r="FKK1" s="212"/>
      <c r="FKL1" s="212"/>
      <c r="FKM1" s="212"/>
      <c r="FKN1" s="212"/>
      <c r="FKO1" s="212"/>
      <c r="FKP1" s="212"/>
      <c r="FKQ1" s="212"/>
      <c r="FKR1" s="212"/>
      <c r="FKS1" s="212"/>
      <c r="FKT1" s="212"/>
      <c r="FKU1" s="212"/>
      <c r="FKV1" s="212"/>
      <c r="FKW1" s="212"/>
      <c r="FKX1" s="212"/>
      <c r="FKY1" s="212"/>
      <c r="FKZ1" s="212"/>
      <c r="FLA1" s="212"/>
      <c r="FLB1" s="212"/>
      <c r="FLC1" s="212"/>
      <c r="FLD1" s="212"/>
      <c r="FLE1" s="212"/>
      <c r="FLF1" s="212"/>
      <c r="FLG1" s="212"/>
      <c r="FLH1" s="212"/>
      <c r="FLI1" s="212"/>
      <c r="FLJ1" s="212"/>
      <c r="FLK1" s="212"/>
      <c r="FLL1" s="212"/>
      <c r="FLM1" s="212"/>
      <c r="FLN1" s="212"/>
      <c r="FLO1" s="212"/>
      <c r="FLP1" s="212"/>
      <c r="FLQ1" s="212"/>
      <c r="FLR1" s="212"/>
      <c r="FLS1" s="212"/>
      <c r="FLT1" s="212"/>
      <c r="FLU1" s="212"/>
      <c r="FLV1" s="212"/>
      <c r="FLW1" s="212"/>
      <c r="FLX1" s="212"/>
      <c r="FLY1" s="212"/>
      <c r="FLZ1" s="212"/>
      <c r="FMA1" s="212"/>
      <c r="FMB1" s="212"/>
      <c r="FMC1" s="212"/>
      <c r="FMD1" s="212"/>
      <c r="FME1" s="212"/>
      <c r="FMF1" s="212"/>
      <c r="FMG1" s="212"/>
      <c r="FMH1" s="212"/>
      <c r="FMI1" s="212"/>
      <c r="FMJ1" s="212"/>
      <c r="FMK1" s="212"/>
      <c r="FML1" s="212"/>
      <c r="FMM1" s="212"/>
      <c r="FMN1" s="212"/>
      <c r="FMO1" s="212"/>
      <c r="FMP1" s="212"/>
      <c r="FMQ1" s="212"/>
      <c r="FMR1" s="212"/>
      <c r="FMS1" s="212"/>
      <c r="FMT1" s="212"/>
      <c r="FMU1" s="212"/>
      <c r="FMV1" s="212"/>
      <c r="FMW1" s="212"/>
      <c r="FMX1" s="212"/>
      <c r="FMY1" s="212"/>
      <c r="FMZ1" s="212"/>
      <c r="FNA1" s="212"/>
      <c r="FNB1" s="212"/>
      <c r="FNC1" s="212"/>
      <c r="FND1" s="212"/>
      <c r="FNE1" s="212"/>
      <c r="FNF1" s="212"/>
      <c r="FNG1" s="212"/>
      <c r="FNH1" s="212"/>
      <c r="FNI1" s="212"/>
      <c r="FNJ1" s="212"/>
      <c r="FNK1" s="212"/>
      <c r="FNL1" s="212"/>
      <c r="FNM1" s="212"/>
      <c r="FNN1" s="212"/>
      <c r="FNO1" s="212"/>
      <c r="FNP1" s="212"/>
      <c r="FNQ1" s="212"/>
      <c r="FNR1" s="212"/>
      <c r="FNS1" s="212"/>
      <c r="FNT1" s="212"/>
      <c r="FNU1" s="212"/>
      <c r="FNV1" s="212"/>
      <c r="FNW1" s="212"/>
      <c r="FNX1" s="212"/>
      <c r="FNY1" s="212"/>
      <c r="FNZ1" s="212"/>
      <c r="FOA1" s="212"/>
      <c r="FOB1" s="212"/>
      <c r="FOC1" s="212"/>
      <c r="FOD1" s="212"/>
      <c r="FOE1" s="212"/>
      <c r="FOF1" s="212"/>
      <c r="FOG1" s="212"/>
      <c r="FOH1" s="212"/>
      <c r="FOI1" s="212"/>
      <c r="FOJ1" s="212"/>
      <c r="FOK1" s="212"/>
      <c r="FOL1" s="212"/>
      <c r="FOM1" s="212"/>
      <c r="FON1" s="212"/>
      <c r="FOO1" s="212"/>
      <c r="FOP1" s="212"/>
      <c r="FOQ1" s="212"/>
      <c r="FOR1" s="212"/>
      <c r="FOS1" s="212"/>
      <c r="FOT1" s="212"/>
      <c r="FOU1" s="212"/>
      <c r="FOV1" s="212"/>
      <c r="FOW1" s="212"/>
      <c r="FOX1" s="212"/>
      <c r="FOY1" s="212"/>
      <c r="FOZ1" s="212"/>
      <c r="FPA1" s="212"/>
      <c r="FPB1" s="212"/>
      <c r="FPC1" s="212"/>
      <c r="FPD1" s="212"/>
      <c r="FPE1" s="212"/>
      <c r="FPF1" s="212"/>
      <c r="FPG1" s="212"/>
      <c r="FPH1" s="212"/>
      <c r="FPI1" s="212"/>
      <c r="FPJ1" s="212"/>
      <c r="FPK1" s="212"/>
      <c r="FPL1" s="212"/>
      <c r="FPM1" s="212"/>
      <c r="FPN1" s="212"/>
      <c r="FPO1" s="212"/>
      <c r="FPP1" s="212"/>
      <c r="FPQ1" s="212"/>
      <c r="FPR1" s="212"/>
      <c r="FPS1" s="212"/>
      <c r="FPT1" s="212"/>
      <c r="FPU1" s="212"/>
      <c r="FPV1" s="212"/>
      <c r="FPW1" s="212"/>
      <c r="FPX1" s="212"/>
      <c r="FPY1" s="212"/>
      <c r="FPZ1" s="212"/>
      <c r="FQA1" s="212"/>
      <c r="FQB1" s="212"/>
      <c r="FQC1" s="212"/>
      <c r="FQD1" s="212"/>
      <c r="FQE1" s="212"/>
      <c r="FQF1" s="212"/>
      <c r="FQG1" s="212"/>
      <c r="FQH1" s="212"/>
      <c r="FQI1" s="212"/>
      <c r="FQJ1" s="212"/>
      <c r="FQK1" s="212"/>
      <c r="FQL1" s="212"/>
      <c r="FQM1" s="212"/>
      <c r="FQN1" s="212"/>
      <c r="FQO1" s="212"/>
      <c r="FQP1" s="212"/>
      <c r="FQQ1" s="212"/>
      <c r="FQR1" s="212"/>
      <c r="FQS1" s="212"/>
      <c r="FQT1" s="212"/>
      <c r="FQU1" s="212"/>
      <c r="FQV1" s="212"/>
      <c r="FQW1" s="212"/>
      <c r="FQX1" s="212"/>
      <c r="FQY1" s="212"/>
      <c r="FQZ1" s="212"/>
      <c r="FRA1" s="212"/>
      <c r="FRB1" s="212"/>
      <c r="FRC1" s="212"/>
      <c r="FRD1" s="212"/>
      <c r="FRE1" s="212"/>
      <c r="FRF1" s="212"/>
      <c r="FRG1" s="212"/>
      <c r="FRH1" s="212"/>
      <c r="FRI1" s="212"/>
      <c r="FRJ1" s="212"/>
      <c r="FRK1" s="212"/>
      <c r="FRL1" s="212"/>
      <c r="FRM1" s="212"/>
      <c r="FRN1" s="212"/>
      <c r="FRO1" s="212"/>
      <c r="FRP1" s="212"/>
      <c r="FRQ1" s="212"/>
      <c r="FRR1" s="212"/>
      <c r="FRS1" s="212"/>
      <c r="FRT1" s="212"/>
      <c r="FRU1" s="212"/>
      <c r="FRV1" s="212"/>
      <c r="FRW1" s="212"/>
      <c r="FRX1" s="212"/>
      <c r="FRY1" s="212"/>
      <c r="FRZ1" s="212"/>
      <c r="FSA1" s="212"/>
      <c r="FSB1" s="212"/>
      <c r="FSC1" s="212"/>
      <c r="FSD1" s="212"/>
      <c r="FSE1" s="212"/>
      <c r="FSF1" s="212"/>
      <c r="FSG1" s="212"/>
      <c r="FSH1" s="212"/>
      <c r="FSI1" s="212"/>
      <c r="FSJ1" s="212"/>
      <c r="FSK1" s="212"/>
      <c r="FSL1" s="212"/>
      <c r="FSM1" s="212"/>
      <c r="FSN1" s="212"/>
      <c r="FSO1" s="212"/>
      <c r="FSP1" s="212"/>
      <c r="FSQ1" s="212"/>
      <c r="FSR1" s="212"/>
      <c r="FSS1" s="212"/>
      <c r="FST1" s="212"/>
      <c r="FSU1" s="212"/>
      <c r="FSV1" s="212"/>
      <c r="FSW1" s="212"/>
      <c r="FSX1" s="212"/>
      <c r="FSY1" s="212"/>
      <c r="FSZ1" s="212"/>
      <c r="FTA1" s="212"/>
      <c r="FTB1" s="212"/>
      <c r="FTC1" s="212"/>
      <c r="FTD1" s="212"/>
      <c r="FTE1" s="212"/>
      <c r="FTF1" s="212"/>
      <c r="FTG1" s="212"/>
      <c r="FTH1" s="212"/>
      <c r="FTI1" s="212"/>
      <c r="FTJ1" s="212"/>
      <c r="FTK1" s="212"/>
      <c r="FTL1" s="212"/>
      <c r="FTM1" s="212"/>
      <c r="FTN1" s="212"/>
      <c r="FTO1" s="212"/>
      <c r="FTP1" s="212"/>
      <c r="FTQ1" s="212"/>
      <c r="FTR1" s="212"/>
      <c r="FTS1" s="212"/>
      <c r="FTT1" s="212"/>
      <c r="FTU1" s="212"/>
      <c r="FTV1" s="212"/>
      <c r="FTW1" s="212"/>
      <c r="FTX1" s="212"/>
      <c r="FTY1" s="212"/>
      <c r="FTZ1" s="212"/>
      <c r="FUA1" s="212"/>
      <c r="FUB1" s="212"/>
      <c r="FUC1" s="212"/>
      <c r="FUD1" s="212"/>
      <c r="FUE1" s="212"/>
      <c r="FUF1" s="212"/>
      <c r="FUG1" s="212"/>
      <c r="FUH1" s="212"/>
      <c r="FUI1" s="212"/>
      <c r="FUJ1" s="212"/>
      <c r="FUK1" s="212"/>
      <c r="FUL1" s="212"/>
      <c r="FUM1" s="212"/>
      <c r="FUN1" s="212"/>
      <c r="FUO1" s="212"/>
      <c r="FUP1" s="212"/>
      <c r="FUQ1" s="212"/>
      <c r="FUR1" s="212"/>
      <c r="FUS1" s="212"/>
      <c r="FUT1" s="212"/>
      <c r="FUU1" s="212"/>
      <c r="FUV1" s="212"/>
      <c r="FUW1" s="212"/>
      <c r="FUX1" s="212"/>
      <c r="FUY1" s="212"/>
      <c r="FUZ1" s="212"/>
      <c r="FVA1" s="212"/>
      <c r="FVB1" s="212"/>
      <c r="FVC1" s="212"/>
      <c r="FVD1" s="212"/>
      <c r="FVE1" s="212"/>
      <c r="FVF1" s="212"/>
      <c r="FVG1" s="212"/>
      <c r="FVH1" s="212"/>
      <c r="FVI1" s="212"/>
      <c r="FVJ1" s="212"/>
      <c r="FVK1" s="212"/>
      <c r="FVL1" s="212"/>
      <c r="FVM1" s="212"/>
      <c r="FVN1" s="212"/>
      <c r="FVO1" s="212"/>
      <c r="FVP1" s="212"/>
      <c r="FVQ1" s="212"/>
      <c r="FVR1" s="212"/>
      <c r="FVS1" s="212"/>
      <c r="FVT1" s="212"/>
      <c r="FVU1" s="212"/>
      <c r="FVV1" s="212"/>
      <c r="FVW1" s="212"/>
      <c r="FVX1" s="212"/>
      <c r="FVY1" s="212"/>
      <c r="FVZ1" s="212"/>
      <c r="FWA1" s="212"/>
      <c r="FWB1" s="212"/>
      <c r="FWC1" s="212"/>
      <c r="FWD1" s="212"/>
      <c r="FWE1" s="212"/>
      <c r="FWF1" s="212"/>
      <c r="FWG1" s="212"/>
      <c r="FWH1" s="212"/>
      <c r="FWI1" s="212"/>
      <c r="FWJ1" s="212"/>
      <c r="FWK1" s="212"/>
      <c r="FWL1" s="212"/>
      <c r="FWM1" s="212"/>
      <c r="FWN1" s="212"/>
      <c r="FWO1" s="212"/>
      <c r="FWP1" s="212"/>
      <c r="FWQ1" s="212"/>
      <c r="FWR1" s="212"/>
      <c r="FWS1" s="212"/>
      <c r="FWT1" s="212"/>
      <c r="FWU1" s="212"/>
      <c r="FWV1" s="212"/>
      <c r="FWW1" s="212"/>
      <c r="FWX1" s="212"/>
      <c r="FWY1" s="212"/>
      <c r="FWZ1" s="212"/>
      <c r="FXA1" s="212"/>
      <c r="FXB1" s="212"/>
      <c r="FXC1" s="212"/>
      <c r="FXD1" s="212"/>
      <c r="FXE1" s="212"/>
      <c r="FXF1" s="212"/>
      <c r="FXG1" s="212"/>
      <c r="FXH1" s="212"/>
      <c r="FXI1" s="212"/>
      <c r="FXJ1" s="212"/>
      <c r="FXK1" s="212"/>
      <c r="FXL1" s="212"/>
      <c r="FXM1" s="212"/>
      <c r="FXN1" s="212"/>
      <c r="FXO1" s="212"/>
      <c r="FXP1" s="212"/>
      <c r="FXQ1" s="212"/>
      <c r="FXR1" s="212"/>
      <c r="FXS1" s="212"/>
      <c r="FXT1" s="212"/>
      <c r="FXU1" s="212"/>
      <c r="FXV1" s="212"/>
      <c r="FXW1" s="212"/>
      <c r="FXX1" s="212"/>
      <c r="FXY1" s="212"/>
      <c r="FXZ1" s="212"/>
      <c r="FYA1" s="212"/>
      <c r="FYB1" s="212"/>
      <c r="FYC1" s="212"/>
      <c r="FYD1" s="212"/>
      <c r="FYE1" s="212"/>
      <c r="FYF1" s="212"/>
      <c r="FYG1" s="212"/>
      <c r="FYH1" s="212"/>
      <c r="FYI1" s="212"/>
      <c r="FYJ1" s="212"/>
      <c r="FYK1" s="212"/>
      <c r="FYL1" s="212"/>
      <c r="FYM1" s="212"/>
      <c r="FYN1" s="212"/>
      <c r="FYO1" s="212"/>
      <c r="FYP1" s="212"/>
      <c r="FYQ1" s="212"/>
      <c r="FYR1" s="212"/>
      <c r="FYS1" s="212"/>
      <c r="FYT1" s="212"/>
      <c r="FYU1" s="212"/>
      <c r="FYV1" s="212"/>
      <c r="FYW1" s="212"/>
      <c r="FYX1" s="212"/>
      <c r="FYY1" s="212"/>
      <c r="FYZ1" s="212"/>
      <c r="FZA1" s="212"/>
      <c r="FZB1" s="212"/>
      <c r="FZC1" s="212"/>
      <c r="FZD1" s="212"/>
      <c r="FZE1" s="212"/>
      <c r="FZF1" s="212"/>
      <c r="FZG1" s="212"/>
      <c r="FZH1" s="212"/>
      <c r="FZI1" s="212"/>
      <c r="FZJ1" s="212"/>
      <c r="FZK1" s="212"/>
      <c r="FZL1" s="212"/>
      <c r="FZM1" s="212"/>
      <c r="FZN1" s="212"/>
      <c r="FZO1" s="212"/>
      <c r="FZP1" s="212"/>
      <c r="FZQ1" s="212"/>
      <c r="FZR1" s="212"/>
      <c r="FZS1" s="212"/>
      <c r="FZT1" s="212"/>
      <c r="FZU1" s="212"/>
      <c r="FZV1" s="212"/>
      <c r="FZW1" s="212"/>
      <c r="FZX1" s="212"/>
      <c r="FZY1" s="212"/>
      <c r="FZZ1" s="212"/>
      <c r="GAA1" s="212"/>
      <c r="GAB1" s="212"/>
      <c r="GAC1" s="212"/>
      <c r="GAD1" s="212"/>
      <c r="GAE1" s="212"/>
      <c r="GAF1" s="212"/>
      <c r="GAG1" s="212"/>
      <c r="GAH1" s="212"/>
      <c r="GAI1" s="212"/>
      <c r="GAJ1" s="212"/>
      <c r="GAK1" s="212"/>
      <c r="GAL1" s="212"/>
      <c r="GAM1" s="212"/>
      <c r="GAN1" s="212"/>
      <c r="GAO1" s="212"/>
      <c r="GAP1" s="212"/>
      <c r="GAQ1" s="212"/>
      <c r="GAR1" s="212"/>
      <c r="GAS1" s="212"/>
      <c r="GAT1" s="212"/>
      <c r="GAU1" s="212"/>
      <c r="GAV1" s="212"/>
      <c r="GAW1" s="212"/>
      <c r="GAX1" s="212"/>
      <c r="GAY1" s="212"/>
      <c r="GAZ1" s="212"/>
      <c r="GBA1" s="212"/>
      <c r="GBB1" s="212"/>
      <c r="GBC1" s="212"/>
      <c r="GBD1" s="212"/>
      <c r="GBE1" s="212"/>
      <c r="GBF1" s="212"/>
      <c r="GBG1" s="212"/>
      <c r="GBH1" s="212"/>
      <c r="GBI1" s="212"/>
      <c r="GBJ1" s="212"/>
      <c r="GBK1" s="212"/>
      <c r="GBL1" s="212"/>
      <c r="GBM1" s="212"/>
      <c r="GBN1" s="212"/>
      <c r="GBO1" s="212"/>
      <c r="GBP1" s="212"/>
      <c r="GBQ1" s="212"/>
      <c r="GBR1" s="212"/>
      <c r="GBS1" s="212"/>
      <c r="GBT1" s="212"/>
      <c r="GBU1" s="212"/>
      <c r="GBV1" s="212"/>
      <c r="GBW1" s="212"/>
      <c r="GBX1" s="212"/>
      <c r="GBY1" s="212"/>
      <c r="GBZ1" s="212"/>
      <c r="GCA1" s="212"/>
      <c r="GCB1" s="212"/>
      <c r="GCC1" s="212"/>
      <c r="GCD1" s="212"/>
      <c r="GCE1" s="212"/>
      <c r="GCF1" s="212"/>
      <c r="GCG1" s="212"/>
      <c r="GCH1" s="212"/>
      <c r="GCI1" s="212"/>
      <c r="GCJ1" s="212"/>
      <c r="GCK1" s="212"/>
      <c r="GCL1" s="212"/>
      <c r="GCM1" s="212"/>
      <c r="GCN1" s="212"/>
      <c r="GCO1" s="212"/>
      <c r="GCP1" s="212"/>
      <c r="GCQ1" s="212"/>
      <c r="GCR1" s="212"/>
      <c r="GCS1" s="212"/>
      <c r="GCT1" s="212"/>
      <c r="GCU1" s="212"/>
      <c r="GCV1" s="212"/>
      <c r="GCW1" s="212"/>
      <c r="GCX1" s="212"/>
      <c r="GCY1" s="212"/>
      <c r="GCZ1" s="212"/>
      <c r="GDA1" s="212"/>
      <c r="GDB1" s="212"/>
      <c r="GDC1" s="212"/>
      <c r="GDD1" s="212"/>
      <c r="GDE1" s="212"/>
      <c r="GDF1" s="212"/>
      <c r="GDG1" s="212"/>
      <c r="GDH1" s="212"/>
      <c r="GDI1" s="212"/>
      <c r="GDJ1" s="212"/>
      <c r="GDK1" s="212"/>
      <c r="GDL1" s="212"/>
      <c r="GDM1" s="212"/>
      <c r="GDN1" s="212"/>
      <c r="GDO1" s="212"/>
      <c r="GDP1" s="212"/>
      <c r="GDQ1" s="212"/>
      <c r="GDR1" s="212"/>
      <c r="GDS1" s="212"/>
      <c r="GDT1" s="212"/>
      <c r="GDU1" s="212"/>
      <c r="GDV1" s="212"/>
      <c r="GDW1" s="212"/>
      <c r="GDX1" s="212"/>
      <c r="GDY1" s="212"/>
      <c r="GDZ1" s="212"/>
      <c r="GEA1" s="212"/>
      <c r="GEB1" s="212"/>
      <c r="GEC1" s="212"/>
      <c r="GED1" s="212"/>
      <c r="GEE1" s="212"/>
      <c r="GEF1" s="212"/>
      <c r="GEG1" s="212"/>
      <c r="GEH1" s="212"/>
      <c r="GEI1" s="212"/>
      <c r="GEJ1" s="212"/>
      <c r="GEK1" s="212"/>
      <c r="GEL1" s="212"/>
      <c r="GEM1" s="212"/>
      <c r="GEN1" s="212"/>
      <c r="GEO1" s="212"/>
      <c r="GEP1" s="212"/>
      <c r="GEQ1" s="212"/>
      <c r="GER1" s="212"/>
      <c r="GES1" s="212"/>
      <c r="GET1" s="212"/>
      <c r="GEU1" s="212"/>
      <c r="GEV1" s="212"/>
      <c r="GEW1" s="212"/>
      <c r="GEX1" s="212"/>
      <c r="GEY1" s="212"/>
      <c r="GEZ1" s="212"/>
      <c r="GFA1" s="212"/>
      <c r="GFB1" s="212"/>
      <c r="GFC1" s="212"/>
      <c r="GFD1" s="212"/>
      <c r="GFE1" s="212"/>
      <c r="GFF1" s="212"/>
      <c r="GFG1" s="212"/>
      <c r="GFH1" s="212"/>
      <c r="GFI1" s="212"/>
      <c r="GFJ1" s="212"/>
      <c r="GFK1" s="212"/>
      <c r="GFL1" s="212"/>
      <c r="GFM1" s="212"/>
      <c r="GFN1" s="212"/>
      <c r="GFO1" s="212"/>
      <c r="GFP1" s="212"/>
      <c r="GFQ1" s="212"/>
      <c r="GFR1" s="212"/>
      <c r="GFS1" s="212"/>
      <c r="GFT1" s="212"/>
      <c r="GFU1" s="212"/>
      <c r="GFV1" s="212"/>
      <c r="GFW1" s="212"/>
      <c r="GFX1" s="212"/>
      <c r="GFY1" s="212"/>
      <c r="GFZ1" s="212"/>
      <c r="GGA1" s="212"/>
      <c r="GGB1" s="212"/>
      <c r="GGC1" s="212"/>
      <c r="GGD1" s="212"/>
      <c r="GGE1" s="212"/>
      <c r="GGF1" s="212"/>
      <c r="GGG1" s="212"/>
      <c r="GGH1" s="212"/>
      <c r="GGI1" s="212"/>
      <c r="GGJ1" s="212"/>
      <c r="GGK1" s="212"/>
      <c r="GGL1" s="212"/>
      <c r="GGM1" s="212"/>
      <c r="GGN1" s="212"/>
      <c r="GGO1" s="212"/>
      <c r="GGP1" s="212"/>
      <c r="GGQ1" s="212"/>
      <c r="GGR1" s="212"/>
      <c r="GGS1" s="212"/>
      <c r="GGT1" s="212"/>
      <c r="GGU1" s="212"/>
      <c r="GGV1" s="212"/>
      <c r="GGW1" s="212"/>
      <c r="GGX1" s="212"/>
      <c r="GGY1" s="212"/>
      <c r="GGZ1" s="212"/>
      <c r="GHA1" s="212"/>
      <c r="GHB1" s="212"/>
      <c r="GHC1" s="212"/>
      <c r="GHD1" s="212"/>
      <c r="GHE1" s="212"/>
      <c r="GHF1" s="212"/>
      <c r="GHG1" s="212"/>
      <c r="GHH1" s="212"/>
      <c r="GHI1" s="212"/>
      <c r="GHJ1" s="212"/>
      <c r="GHK1" s="212"/>
      <c r="GHL1" s="212"/>
      <c r="GHM1" s="212"/>
      <c r="GHN1" s="212"/>
      <c r="GHO1" s="212"/>
      <c r="GHP1" s="212"/>
      <c r="GHQ1" s="212"/>
      <c r="GHR1" s="212"/>
      <c r="GHS1" s="212"/>
      <c r="GHT1" s="212"/>
      <c r="GHU1" s="212"/>
      <c r="GHV1" s="212"/>
      <c r="GHW1" s="212"/>
      <c r="GHX1" s="212"/>
      <c r="GHY1" s="212"/>
      <c r="GHZ1" s="212"/>
      <c r="GIA1" s="212"/>
      <c r="GIB1" s="212"/>
      <c r="GIC1" s="212"/>
      <c r="GID1" s="212"/>
      <c r="GIE1" s="212"/>
      <c r="GIF1" s="212"/>
      <c r="GIG1" s="212"/>
      <c r="GIH1" s="212"/>
      <c r="GII1" s="212"/>
      <c r="GIJ1" s="212"/>
      <c r="GIK1" s="212"/>
      <c r="GIL1" s="212"/>
      <c r="GIM1" s="212"/>
      <c r="GIN1" s="212"/>
      <c r="GIO1" s="212"/>
      <c r="GIP1" s="212"/>
      <c r="GIQ1" s="212"/>
      <c r="GIR1" s="212"/>
      <c r="GIS1" s="212"/>
      <c r="GIT1" s="212"/>
      <c r="GIU1" s="212"/>
      <c r="GIV1" s="212"/>
      <c r="GIW1" s="212"/>
      <c r="GIX1" s="212"/>
      <c r="GIY1" s="212"/>
      <c r="GIZ1" s="212"/>
      <c r="GJA1" s="212"/>
      <c r="GJB1" s="212"/>
      <c r="GJC1" s="212"/>
      <c r="GJD1" s="212"/>
      <c r="GJE1" s="212"/>
      <c r="GJF1" s="212"/>
      <c r="GJG1" s="212"/>
      <c r="GJH1" s="212"/>
      <c r="GJI1" s="212"/>
      <c r="GJJ1" s="212"/>
      <c r="GJK1" s="212"/>
      <c r="GJL1" s="212"/>
      <c r="GJM1" s="212"/>
      <c r="GJN1" s="212"/>
      <c r="GJO1" s="212"/>
      <c r="GJP1" s="212"/>
      <c r="GJQ1" s="212"/>
      <c r="GJR1" s="212"/>
      <c r="GJS1" s="212"/>
      <c r="GJT1" s="212"/>
      <c r="GJU1" s="212"/>
      <c r="GJV1" s="212"/>
      <c r="GJW1" s="212"/>
      <c r="GJX1" s="212"/>
      <c r="GJY1" s="212"/>
      <c r="GJZ1" s="212"/>
      <c r="GKA1" s="212"/>
      <c r="GKB1" s="212"/>
      <c r="GKC1" s="212"/>
      <c r="GKD1" s="212"/>
      <c r="GKE1" s="212"/>
      <c r="GKF1" s="212"/>
      <c r="GKG1" s="212"/>
      <c r="GKH1" s="212"/>
      <c r="GKI1" s="212"/>
      <c r="GKJ1" s="212"/>
      <c r="GKK1" s="212"/>
      <c r="GKL1" s="212"/>
      <c r="GKM1" s="212"/>
      <c r="GKN1" s="212"/>
      <c r="GKO1" s="212"/>
      <c r="GKP1" s="212"/>
      <c r="GKQ1" s="212"/>
      <c r="GKR1" s="212"/>
      <c r="GKS1" s="212"/>
      <c r="GKT1" s="212"/>
      <c r="GKU1" s="212"/>
      <c r="GKV1" s="212"/>
      <c r="GKW1" s="212"/>
      <c r="GKX1" s="212"/>
      <c r="GKY1" s="212"/>
      <c r="GKZ1" s="212"/>
      <c r="GLA1" s="212"/>
      <c r="GLB1" s="212"/>
      <c r="GLC1" s="212"/>
      <c r="GLD1" s="212"/>
      <c r="GLE1" s="212"/>
      <c r="GLF1" s="212"/>
      <c r="GLG1" s="212"/>
      <c r="GLH1" s="212"/>
      <c r="GLI1" s="212"/>
      <c r="GLJ1" s="212"/>
      <c r="GLK1" s="212"/>
      <c r="GLL1" s="212"/>
      <c r="GLM1" s="212"/>
      <c r="GLN1" s="212"/>
      <c r="GLO1" s="212"/>
      <c r="GLP1" s="212"/>
      <c r="GLQ1" s="212"/>
      <c r="GLR1" s="212"/>
      <c r="GLS1" s="212"/>
      <c r="GLT1" s="212"/>
      <c r="GLU1" s="212"/>
      <c r="GLV1" s="212"/>
      <c r="GLW1" s="212"/>
      <c r="GLX1" s="212"/>
      <c r="GLY1" s="212"/>
      <c r="GLZ1" s="212"/>
      <c r="GMA1" s="212"/>
      <c r="GMB1" s="212"/>
      <c r="GMC1" s="212"/>
      <c r="GMD1" s="212"/>
      <c r="GME1" s="212"/>
      <c r="GMF1" s="212"/>
      <c r="GMG1" s="212"/>
      <c r="GMH1" s="212"/>
      <c r="GMI1" s="212"/>
      <c r="GMJ1" s="212"/>
      <c r="GMK1" s="212"/>
      <c r="GML1" s="212"/>
      <c r="GMM1" s="212"/>
      <c r="GMN1" s="212"/>
      <c r="GMO1" s="212"/>
      <c r="GMP1" s="212"/>
      <c r="GMQ1" s="212"/>
      <c r="GMR1" s="212"/>
      <c r="GMS1" s="212"/>
      <c r="GMT1" s="212"/>
      <c r="GMU1" s="212"/>
      <c r="GMV1" s="212"/>
      <c r="GMW1" s="212"/>
      <c r="GMX1" s="212"/>
      <c r="GMY1" s="212"/>
      <c r="GMZ1" s="212"/>
      <c r="GNA1" s="212"/>
      <c r="GNB1" s="212"/>
      <c r="GNC1" s="212"/>
      <c r="GND1" s="212"/>
      <c r="GNE1" s="212"/>
      <c r="GNF1" s="212"/>
      <c r="GNG1" s="212"/>
      <c r="GNH1" s="212"/>
      <c r="GNI1" s="212"/>
      <c r="GNJ1" s="212"/>
      <c r="GNK1" s="212"/>
      <c r="GNL1" s="212"/>
      <c r="GNM1" s="212"/>
      <c r="GNN1" s="212"/>
      <c r="GNO1" s="212"/>
      <c r="GNP1" s="212"/>
      <c r="GNQ1" s="212"/>
      <c r="GNR1" s="212"/>
      <c r="GNS1" s="212"/>
      <c r="GNT1" s="212"/>
      <c r="GNU1" s="212"/>
      <c r="GNV1" s="212"/>
      <c r="GNW1" s="212"/>
      <c r="GNX1" s="212"/>
      <c r="GNY1" s="212"/>
      <c r="GNZ1" s="212"/>
      <c r="GOA1" s="212"/>
      <c r="GOB1" s="212"/>
      <c r="GOC1" s="212"/>
      <c r="GOD1" s="212"/>
      <c r="GOE1" s="212"/>
      <c r="GOF1" s="212"/>
      <c r="GOG1" s="212"/>
      <c r="GOH1" s="212"/>
      <c r="GOI1" s="212"/>
      <c r="GOJ1" s="212"/>
      <c r="GOK1" s="212"/>
      <c r="GOL1" s="212"/>
      <c r="GOM1" s="212"/>
      <c r="GON1" s="212"/>
      <c r="GOO1" s="212"/>
      <c r="GOP1" s="212"/>
      <c r="GOQ1" s="212"/>
      <c r="GOR1" s="212"/>
      <c r="GOS1" s="212"/>
      <c r="GOT1" s="212"/>
      <c r="GOU1" s="212"/>
      <c r="GOV1" s="212"/>
      <c r="GOW1" s="212"/>
      <c r="GOX1" s="212"/>
      <c r="GOY1" s="212"/>
      <c r="GOZ1" s="212"/>
      <c r="GPA1" s="212"/>
      <c r="GPB1" s="212"/>
      <c r="GPC1" s="212"/>
      <c r="GPD1" s="212"/>
      <c r="GPE1" s="212"/>
      <c r="GPF1" s="212"/>
      <c r="GPG1" s="212"/>
      <c r="GPH1" s="212"/>
      <c r="GPI1" s="212"/>
      <c r="GPJ1" s="212"/>
      <c r="GPK1" s="212"/>
      <c r="GPL1" s="212"/>
      <c r="GPM1" s="212"/>
      <c r="GPN1" s="212"/>
      <c r="GPO1" s="212"/>
      <c r="GPP1" s="212"/>
      <c r="GPQ1" s="212"/>
      <c r="GPR1" s="212"/>
      <c r="GPS1" s="212"/>
      <c r="GPT1" s="212"/>
      <c r="GPU1" s="212"/>
      <c r="GPV1" s="212"/>
      <c r="GPW1" s="212"/>
      <c r="GPX1" s="212"/>
      <c r="GPY1" s="212"/>
      <c r="GPZ1" s="212"/>
      <c r="GQA1" s="212"/>
      <c r="GQB1" s="212"/>
      <c r="GQC1" s="212"/>
      <c r="GQD1" s="212"/>
      <c r="GQE1" s="212"/>
      <c r="GQF1" s="212"/>
      <c r="GQG1" s="212"/>
      <c r="GQH1" s="212"/>
      <c r="GQI1" s="212"/>
      <c r="GQJ1" s="212"/>
      <c r="GQK1" s="212"/>
      <c r="GQL1" s="212"/>
      <c r="GQM1" s="212"/>
      <c r="GQN1" s="212"/>
      <c r="GQO1" s="212"/>
      <c r="GQP1" s="212"/>
      <c r="GQQ1" s="212"/>
      <c r="GQR1" s="212"/>
      <c r="GQS1" s="212"/>
      <c r="GQT1" s="212"/>
      <c r="GQU1" s="212"/>
      <c r="GQV1" s="212"/>
      <c r="GQW1" s="212"/>
      <c r="GQX1" s="212"/>
      <c r="GQY1" s="212"/>
      <c r="GQZ1" s="212"/>
      <c r="GRA1" s="212"/>
      <c r="GRB1" s="212"/>
      <c r="GRC1" s="212"/>
      <c r="GRD1" s="212"/>
      <c r="GRE1" s="212"/>
      <c r="GRF1" s="212"/>
      <c r="GRG1" s="212"/>
      <c r="GRH1" s="212"/>
      <c r="GRI1" s="212"/>
      <c r="GRJ1" s="212"/>
      <c r="GRK1" s="212"/>
      <c r="GRL1" s="212"/>
      <c r="GRM1" s="212"/>
      <c r="GRN1" s="212"/>
      <c r="GRO1" s="212"/>
      <c r="GRP1" s="212"/>
      <c r="GRQ1" s="212"/>
      <c r="GRR1" s="212"/>
      <c r="GRS1" s="212"/>
      <c r="GRT1" s="212"/>
      <c r="GRU1" s="212"/>
      <c r="GRV1" s="212"/>
      <c r="GRW1" s="212"/>
      <c r="GRX1" s="212"/>
      <c r="GRY1" s="212"/>
      <c r="GRZ1" s="212"/>
      <c r="GSA1" s="212"/>
      <c r="GSB1" s="212"/>
      <c r="GSC1" s="212"/>
      <c r="GSD1" s="212"/>
      <c r="GSE1" s="212"/>
      <c r="GSF1" s="212"/>
      <c r="GSG1" s="212"/>
      <c r="GSH1" s="212"/>
      <c r="GSI1" s="212"/>
      <c r="GSJ1" s="212"/>
      <c r="GSK1" s="212"/>
      <c r="GSL1" s="212"/>
      <c r="GSM1" s="212"/>
      <c r="GSN1" s="212"/>
      <c r="GSO1" s="212"/>
      <c r="GSP1" s="212"/>
      <c r="GSQ1" s="212"/>
      <c r="GSR1" s="212"/>
      <c r="GSS1" s="212"/>
      <c r="GST1" s="212"/>
      <c r="GSU1" s="212"/>
      <c r="GSV1" s="212"/>
      <c r="GSW1" s="212"/>
      <c r="GSX1" s="212"/>
      <c r="GSY1" s="212"/>
      <c r="GSZ1" s="212"/>
      <c r="GTA1" s="212"/>
      <c r="GTB1" s="212"/>
      <c r="GTC1" s="212"/>
      <c r="GTD1" s="212"/>
      <c r="GTE1" s="212"/>
      <c r="GTF1" s="212"/>
      <c r="GTG1" s="212"/>
      <c r="GTH1" s="212"/>
      <c r="GTI1" s="212"/>
      <c r="GTJ1" s="212"/>
      <c r="GTK1" s="212"/>
      <c r="GTL1" s="212"/>
      <c r="GTM1" s="212"/>
      <c r="GTN1" s="212"/>
      <c r="GTO1" s="212"/>
      <c r="GTP1" s="212"/>
      <c r="GTQ1" s="212"/>
      <c r="GTR1" s="212"/>
      <c r="GTS1" s="212"/>
      <c r="GTT1" s="212"/>
      <c r="GTU1" s="212"/>
      <c r="GTV1" s="212"/>
      <c r="GTW1" s="212"/>
      <c r="GTX1" s="212"/>
      <c r="GTY1" s="212"/>
      <c r="GTZ1" s="212"/>
      <c r="GUA1" s="212"/>
      <c r="GUB1" s="212"/>
      <c r="GUC1" s="212"/>
      <c r="GUD1" s="212"/>
      <c r="GUE1" s="212"/>
      <c r="GUF1" s="212"/>
      <c r="GUG1" s="212"/>
      <c r="GUH1" s="212"/>
      <c r="GUI1" s="212"/>
      <c r="GUJ1" s="212"/>
      <c r="GUK1" s="212"/>
      <c r="GUL1" s="212"/>
      <c r="GUM1" s="212"/>
      <c r="GUN1" s="212"/>
      <c r="GUO1" s="212"/>
      <c r="GUP1" s="212"/>
      <c r="GUQ1" s="212"/>
      <c r="GUR1" s="212"/>
      <c r="GUS1" s="212"/>
      <c r="GUT1" s="212"/>
      <c r="GUU1" s="212"/>
      <c r="GUV1" s="212"/>
      <c r="GUW1" s="212"/>
      <c r="GUX1" s="212"/>
      <c r="GUY1" s="212"/>
      <c r="GUZ1" s="212"/>
      <c r="GVA1" s="212"/>
      <c r="GVB1" s="212"/>
      <c r="GVC1" s="212"/>
      <c r="GVD1" s="212"/>
      <c r="GVE1" s="212"/>
      <c r="GVF1" s="212"/>
      <c r="GVG1" s="212"/>
      <c r="GVH1" s="212"/>
      <c r="GVI1" s="212"/>
      <c r="GVJ1" s="212"/>
      <c r="GVK1" s="212"/>
      <c r="GVL1" s="212"/>
      <c r="GVM1" s="212"/>
      <c r="GVN1" s="212"/>
      <c r="GVO1" s="212"/>
      <c r="GVP1" s="212"/>
      <c r="GVQ1" s="212"/>
      <c r="GVR1" s="212"/>
      <c r="GVS1" s="212"/>
      <c r="GVT1" s="212"/>
      <c r="GVU1" s="212"/>
      <c r="GVV1" s="212"/>
      <c r="GVW1" s="212"/>
      <c r="GVX1" s="212"/>
      <c r="GVY1" s="212"/>
      <c r="GVZ1" s="212"/>
      <c r="GWA1" s="212"/>
      <c r="GWB1" s="212"/>
      <c r="GWC1" s="212"/>
      <c r="GWD1" s="212"/>
      <c r="GWE1" s="212"/>
      <c r="GWF1" s="212"/>
      <c r="GWG1" s="212"/>
      <c r="GWH1" s="212"/>
      <c r="GWI1" s="212"/>
      <c r="GWJ1" s="212"/>
      <c r="GWK1" s="212"/>
      <c r="GWL1" s="212"/>
      <c r="GWM1" s="212"/>
      <c r="GWN1" s="212"/>
      <c r="GWO1" s="212"/>
      <c r="GWP1" s="212"/>
      <c r="GWQ1" s="212"/>
      <c r="GWR1" s="212"/>
      <c r="GWS1" s="212"/>
      <c r="GWT1" s="212"/>
      <c r="GWU1" s="212"/>
      <c r="GWV1" s="212"/>
      <c r="GWW1" s="212"/>
      <c r="GWX1" s="212"/>
      <c r="GWY1" s="212"/>
      <c r="GWZ1" s="212"/>
      <c r="GXA1" s="212"/>
      <c r="GXB1" s="212"/>
      <c r="GXC1" s="212"/>
      <c r="GXD1" s="212"/>
      <c r="GXE1" s="212"/>
      <c r="GXF1" s="212"/>
      <c r="GXG1" s="212"/>
      <c r="GXH1" s="212"/>
      <c r="GXI1" s="212"/>
      <c r="GXJ1" s="212"/>
      <c r="GXK1" s="212"/>
      <c r="GXL1" s="212"/>
      <c r="GXM1" s="212"/>
      <c r="GXN1" s="212"/>
      <c r="GXO1" s="212"/>
      <c r="GXP1" s="212"/>
      <c r="GXQ1" s="212"/>
      <c r="GXR1" s="212"/>
      <c r="GXS1" s="212"/>
      <c r="GXT1" s="212"/>
      <c r="GXU1" s="212"/>
      <c r="GXV1" s="212"/>
      <c r="GXW1" s="212"/>
      <c r="GXX1" s="212"/>
      <c r="GXY1" s="212"/>
      <c r="GXZ1" s="212"/>
      <c r="GYA1" s="212"/>
      <c r="GYB1" s="212"/>
      <c r="GYC1" s="212"/>
      <c r="GYD1" s="212"/>
      <c r="GYE1" s="212"/>
      <c r="GYF1" s="212"/>
      <c r="GYG1" s="212"/>
      <c r="GYH1" s="212"/>
      <c r="GYI1" s="212"/>
      <c r="GYJ1" s="212"/>
      <c r="GYK1" s="212"/>
      <c r="GYL1" s="212"/>
      <c r="GYM1" s="212"/>
      <c r="GYN1" s="212"/>
      <c r="GYO1" s="212"/>
      <c r="GYP1" s="212"/>
      <c r="GYQ1" s="212"/>
      <c r="GYR1" s="212"/>
      <c r="GYS1" s="212"/>
      <c r="GYT1" s="212"/>
      <c r="GYU1" s="212"/>
      <c r="GYV1" s="212"/>
      <c r="GYW1" s="212"/>
      <c r="GYX1" s="212"/>
      <c r="GYY1" s="212"/>
      <c r="GYZ1" s="212"/>
      <c r="GZA1" s="212"/>
      <c r="GZB1" s="212"/>
      <c r="GZC1" s="212"/>
      <c r="GZD1" s="212"/>
      <c r="GZE1" s="212"/>
      <c r="GZF1" s="212"/>
      <c r="GZG1" s="212"/>
      <c r="GZH1" s="212"/>
      <c r="GZI1" s="212"/>
      <c r="GZJ1" s="212"/>
      <c r="GZK1" s="212"/>
      <c r="GZL1" s="212"/>
      <c r="GZM1" s="212"/>
      <c r="GZN1" s="212"/>
      <c r="GZO1" s="212"/>
      <c r="GZP1" s="212"/>
      <c r="GZQ1" s="212"/>
      <c r="GZR1" s="212"/>
      <c r="GZS1" s="212"/>
      <c r="GZT1" s="212"/>
      <c r="GZU1" s="212"/>
      <c r="GZV1" s="212"/>
      <c r="GZW1" s="212"/>
      <c r="GZX1" s="212"/>
      <c r="GZY1" s="212"/>
      <c r="GZZ1" s="212"/>
      <c r="HAA1" s="212"/>
      <c r="HAB1" s="212"/>
      <c r="HAC1" s="212"/>
      <c r="HAD1" s="212"/>
      <c r="HAE1" s="212"/>
      <c r="HAF1" s="212"/>
      <c r="HAG1" s="212"/>
      <c r="HAH1" s="212"/>
      <c r="HAI1" s="212"/>
      <c r="HAJ1" s="212"/>
      <c r="HAK1" s="212"/>
      <c r="HAL1" s="212"/>
      <c r="HAM1" s="212"/>
      <c r="HAN1" s="212"/>
      <c r="HAO1" s="212"/>
      <c r="HAP1" s="212"/>
      <c r="HAQ1" s="212"/>
      <c r="HAR1" s="212"/>
      <c r="HAS1" s="212"/>
      <c r="HAT1" s="212"/>
      <c r="HAU1" s="212"/>
      <c r="HAV1" s="212"/>
      <c r="HAW1" s="212"/>
      <c r="HAX1" s="212"/>
      <c r="HAY1" s="212"/>
      <c r="HAZ1" s="212"/>
      <c r="HBA1" s="212"/>
      <c r="HBB1" s="212"/>
      <c r="HBC1" s="212"/>
      <c r="HBD1" s="212"/>
      <c r="HBE1" s="212"/>
      <c r="HBF1" s="212"/>
      <c r="HBG1" s="212"/>
      <c r="HBH1" s="212"/>
      <c r="HBI1" s="212"/>
      <c r="HBJ1" s="212"/>
      <c r="HBK1" s="212"/>
      <c r="HBL1" s="212"/>
      <c r="HBM1" s="212"/>
      <c r="HBN1" s="212"/>
      <c r="HBO1" s="212"/>
      <c r="HBP1" s="212"/>
      <c r="HBQ1" s="212"/>
      <c r="HBR1" s="212"/>
      <c r="HBS1" s="212"/>
      <c r="HBT1" s="212"/>
      <c r="HBU1" s="212"/>
      <c r="HBV1" s="212"/>
      <c r="HBW1" s="212"/>
      <c r="HBX1" s="212"/>
      <c r="HBY1" s="212"/>
      <c r="HBZ1" s="212"/>
      <c r="HCA1" s="212"/>
      <c r="HCB1" s="212"/>
      <c r="HCC1" s="212"/>
      <c r="HCD1" s="212"/>
      <c r="HCE1" s="212"/>
      <c r="HCF1" s="212"/>
      <c r="HCG1" s="212"/>
      <c r="HCH1" s="212"/>
      <c r="HCI1" s="212"/>
      <c r="HCJ1" s="212"/>
      <c r="HCK1" s="212"/>
      <c r="HCL1" s="212"/>
      <c r="HCM1" s="212"/>
      <c r="HCN1" s="212"/>
      <c r="HCO1" s="212"/>
      <c r="HCP1" s="212"/>
      <c r="HCQ1" s="212"/>
      <c r="HCR1" s="212"/>
      <c r="HCS1" s="212"/>
      <c r="HCT1" s="212"/>
      <c r="HCU1" s="212"/>
      <c r="HCV1" s="212"/>
      <c r="HCW1" s="212"/>
      <c r="HCX1" s="212"/>
      <c r="HCY1" s="212"/>
      <c r="HCZ1" s="212"/>
      <c r="HDA1" s="212"/>
      <c r="HDB1" s="212"/>
      <c r="HDC1" s="212"/>
      <c r="HDD1" s="212"/>
      <c r="HDE1" s="212"/>
      <c r="HDF1" s="212"/>
      <c r="HDG1" s="212"/>
      <c r="HDH1" s="212"/>
      <c r="HDI1" s="212"/>
      <c r="HDJ1" s="212"/>
      <c r="HDK1" s="212"/>
      <c r="HDL1" s="212"/>
      <c r="HDM1" s="212"/>
      <c r="HDN1" s="212"/>
      <c r="HDO1" s="212"/>
      <c r="HDP1" s="212"/>
      <c r="HDQ1" s="212"/>
      <c r="HDR1" s="212"/>
      <c r="HDS1" s="212"/>
      <c r="HDT1" s="212"/>
      <c r="HDU1" s="212"/>
      <c r="HDV1" s="212"/>
      <c r="HDW1" s="212"/>
      <c r="HDX1" s="212"/>
      <c r="HDY1" s="212"/>
      <c r="HDZ1" s="212"/>
      <c r="HEA1" s="212"/>
      <c r="HEB1" s="212"/>
      <c r="HEC1" s="212"/>
      <c r="HED1" s="212"/>
      <c r="HEE1" s="212"/>
      <c r="HEF1" s="212"/>
      <c r="HEG1" s="212"/>
      <c r="HEH1" s="212"/>
      <c r="HEI1" s="212"/>
      <c r="HEJ1" s="212"/>
      <c r="HEK1" s="212"/>
      <c r="HEL1" s="212"/>
      <c r="HEM1" s="212"/>
      <c r="HEN1" s="212"/>
      <c r="HEO1" s="212"/>
      <c r="HEP1" s="212"/>
      <c r="HEQ1" s="212"/>
      <c r="HER1" s="212"/>
      <c r="HES1" s="212"/>
      <c r="HET1" s="212"/>
      <c r="HEU1" s="212"/>
      <c r="HEV1" s="212"/>
      <c r="HEW1" s="212"/>
      <c r="HEX1" s="212"/>
      <c r="HEY1" s="212"/>
      <c r="HEZ1" s="212"/>
      <c r="HFA1" s="212"/>
      <c r="HFB1" s="212"/>
      <c r="HFC1" s="212"/>
      <c r="HFD1" s="212"/>
      <c r="HFE1" s="212"/>
      <c r="HFF1" s="212"/>
      <c r="HFG1" s="212"/>
      <c r="HFH1" s="212"/>
      <c r="HFI1" s="212"/>
      <c r="HFJ1" s="212"/>
      <c r="HFK1" s="212"/>
      <c r="HFL1" s="212"/>
      <c r="HFM1" s="212"/>
      <c r="HFN1" s="212"/>
      <c r="HFO1" s="212"/>
      <c r="HFP1" s="212"/>
      <c r="HFQ1" s="212"/>
      <c r="HFR1" s="212"/>
      <c r="HFS1" s="212"/>
      <c r="HFT1" s="212"/>
      <c r="HFU1" s="212"/>
      <c r="HFV1" s="212"/>
      <c r="HFW1" s="212"/>
      <c r="HFX1" s="212"/>
      <c r="HFY1" s="212"/>
      <c r="HFZ1" s="212"/>
      <c r="HGA1" s="212"/>
      <c r="HGB1" s="212"/>
      <c r="HGC1" s="212"/>
      <c r="HGD1" s="212"/>
      <c r="HGE1" s="212"/>
      <c r="HGF1" s="212"/>
      <c r="HGG1" s="212"/>
      <c r="HGH1" s="212"/>
      <c r="HGI1" s="212"/>
      <c r="HGJ1" s="212"/>
      <c r="HGK1" s="212"/>
      <c r="HGL1" s="212"/>
      <c r="HGM1" s="212"/>
      <c r="HGN1" s="212"/>
      <c r="HGO1" s="212"/>
      <c r="HGP1" s="212"/>
      <c r="HGQ1" s="212"/>
      <c r="HGR1" s="212"/>
      <c r="HGS1" s="212"/>
      <c r="HGT1" s="212"/>
      <c r="HGU1" s="212"/>
      <c r="HGV1" s="212"/>
      <c r="HGW1" s="212"/>
      <c r="HGX1" s="212"/>
      <c r="HGY1" s="212"/>
      <c r="HGZ1" s="212"/>
      <c r="HHA1" s="212"/>
      <c r="HHB1" s="212"/>
      <c r="HHC1" s="212"/>
      <c r="HHD1" s="212"/>
      <c r="HHE1" s="212"/>
      <c r="HHF1" s="212"/>
      <c r="HHG1" s="212"/>
      <c r="HHH1" s="212"/>
      <c r="HHI1" s="212"/>
      <c r="HHJ1" s="212"/>
      <c r="HHK1" s="212"/>
      <c r="HHL1" s="212"/>
      <c r="HHM1" s="212"/>
      <c r="HHN1" s="212"/>
      <c r="HHO1" s="212"/>
      <c r="HHP1" s="212"/>
      <c r="HHQ1" s="212"/>
      <c r="HHR1" s="212"/>
      <c r="HHS1" s="212"/>
      <c r="HHT1" s="212"/>
      <c r="HHU1" s="212"/>
      <c r="HHV1" s="212"/>
      <c r="HHW1" s="212"/>
      <c r="HHX1" s="212"/>
      <c r="HHY1" s="212"/>
      <c r="HHZ1" s="212"/>
      <c r="HIA1" s="212"/>
      <c r="HIB1" s="212"/>
      <c r="HIC1" s="212"/>
      <c r="HID1" s="212"/>
      <c r="HIE1" s="212"/>
      <c r="HIF1" s="212"/>
      <c r="HIG1" s="212"/>
      <c r="HIH1" s="212"/>
      <c r="HII1" s="212"/>
      <c r="HIJ1" s="212"/>
      <c r="HIK1" s="212"/>
      <c r="HIL1" s="212"/>
      <c r="HIM1" s="212"/>
      <c r="HIN1" s="212"/>
      <c r="HIO1" s="212"/>
      <c r="HIP1" s="212"/>
      <c r="HIQ1" s="212"/>
      <c r="HIR1" s="212"/>
      <c r="HIS1" s="212"/>
      <c r="HIT1" s="212"/>
      <c r="HIU1" s="212"/>
      <c r="HIV1" s="212"/>
      <c r="HIW1" s="212"/>
      <c r="HIX1" s="212"/>
      <c r="HIY1" s="212"/>
      <c r="HIZ1" s="212"/>
      <c r="HJA1" s="212"/>
      <c r="HJB1" s="212"/>
      <c r="HJC1" s="212"/>
      <c r="HJD1" s="212"/>
      <c r="HJE1" s="212"/>
      <c r="HJF1" s="212"/>
      <c r="HJG1" s="212"/>
      <c r="HJH1" s="212"/>
      <c r="HJI1" s="212"/>
      <c r="HJJ1" s="212"/>
      <c r="HJK1" s="212"/>
      <c r="HJL1" s="212"/>
      <c r="HJM1" s="212"/>
      <c r="HJN1" s="212"/>
      <c r="HJO1" s="212"/>
      <c r="HJP1" s="212"/>
      <c r="HJQ1" s="212"/>
      <c r="HJR1" s="212"/>
      <c r="HJS1" s="212"/>
      <c r="HJT1" s="212"/>
      <c r="HJU1" s="212"/>
      <c r="HJV1" s="212"/>
      <c r="HJW1" s="212"/>
      <c r="HJX1" s="212"/>
      <c r="HJY1" s="212"/>
      <c r="HJZ1" s="212"/>
      <c r="HKA1" s="212"/>
      <c r="HKB1" s="212"/>
      <c r="HKC1" s="212"/>
      <c r="HKD1" s="212"/>
      <c r="HKE1" s="212"/>
      <c r="HKF1" s="212"/>
      <c r="HKG1" s="212"/>
      <c r="HKH1" s="212"/>
      <c r="HKI1" s="212"/>
      <c r="HKJ1" s="212"/>
      <c r="HKK1" s="212"/>
      <c r="HKL1" s="212"/>
      <c r="HKM1" s="212"/>
      <c r="HKN1" s="212"/>
      <c r="HKO1" s="212"/>
      <c r="HKP1" s="212"/>
      <c r="HKQ1" s="212"/>
      <c r="HKR1" s="212"/>
      <c r="HKS1" s="212"/>
      <c r="HKT1" s="212"/>
      <c r="HKU1" s="212"/>
      <c r="HKV1" s="212"/>
      <c r="HKW1" s="212"/>
      <c r="HKX1" s="212"/>
      <c r="HKY1" s="212"/>
      <c r="HKZ1" s="212"/>
      <c r="HLA1" s="212"/>
      <c r="HLB1" s="212"/>
      <c r="HLC1" s="212"/>
      <c r="HLD1" s="212"/>
      <c r="HLE1" s="212"/>
      <c r="HLF1" s="212"/>
      <c r="HLG1" s="212"/>
      <c r="HLH1" s="212"/>
      <c r="HLI1" s="212"/>
      <c r="HLJ1" s="212"/>
      <c r="HLK1" s="212"/>
      <c r="HLL1" s="212"/>
      <c r="HLM1" s="212"/>
      <c r="HLN1" s="212"/>
      <c r="HLO1" s="212"/>
      <c r="HLP1" s="212"/>
      <c r="HLQ1" s="212"/>
      <c r="HLR1" s="212"/>
      <c r="HLS1" s="212"/>
      <c r="HLT1" s="212"/>
      <c r="HLU1" s="212"/>
      <c r="HLV1" s="212"/>
      <c r="HLW1" s="212"/>
      <c r="HLX1" s="212"/>
      <c r="HLY1" s="212"/>
      <c r="HLZ1" s="212"/>
      <c r="HMA1" s="212"/>
      <c r="HMB1" s="212"/>
      <c r="HMC1" s="212"/>
      <c r="HMD1" s="212"/>
      <c r="HME1" s="212"/>
      <c r="HMF1" s="212"/>
      <c r="HMG1" s="212"/>
      <c r="HMH1" s="212"/>
      <c r="HMI1" s="212"/>
      <c r="HMJ1" s="212"/>
      <c r="HMK1" s="212"/>
      <c r="HML1" s="212"/>
      <c r="HMM1" s="212"/>
      <c r="HMN1" s="212"/>
      <c r="HMO1" s="212"/>
      <c r="HMP1" s="212"/>
      <c r="HMQ1" s="212"/>
      <c r="HMR1" s="212"/>
      <c r="HMS1" s="212"/>
      <c r="HMT1" s="212"/>
      <c r="HMU1" s="212"/>
      <c r="HMV1" s="212"/>
      <c r="HMW1" s="212"/>
      <c r="HMX1" s="212"/>
      <c r="HMY1" s="212"/>
      <c r="HMZ1" s="212"/>
      <c r="HNA1" s="212"/>
      <c r="HNB1" s="212"/>
      <c r="HNC1" s="212"/>
      <c r="HND1" s="212"/>
      <c r="HNE1" s="212"/>
      <c r="HNF1" s="212"/>
      <c r="HNG1" s="212"/>
      <c r="HNH1" s="212"/>
      <c r="HNI1" s="212"/>
      <c r="HNJ1" s="212"/>
      <c r="HNK1" s="212"/>
      <c r="HNL1" s="212"/>
      <c r="HNM1" s="212"/>
      <c r="HNN1" s="212"/>
      <c r="HNO1" s="212"/>
      <c r="HNP1" s="212"/>
      <c r="HNQ1" s="212"/>
      <c r="HNR1" s="212"/>
      <c r="HNS1" s="212"/>
      <c r="HNT1" s="212"/>
      <c r="HNU1" s="212"/>
      <c r="HNV1" s="212"/>
      <c r="HNW1" s="212"/>
      <c r="HNX1" s="212"/>
      <c r="HNY1" s="212"/>
      <c r="HNZ1" s="212"/>
      <c r="HOA1" s="212"/>
      <c r="HOB1" s="212"/>
      <c r="HOC1" s="212"/>
      <c r="HOD1" s="212"/>
      <c r="HOE1" s="212"/>
      <c r="HOF1" s="212"/>
      <c r="HOG1" s="212"/>
      <c r="HOH1" s="212"/>
      <c r="HOI1" s="212"/>
      <c r="HOJ1" s="212"/>
      <c r="HOK1" s="212"/>
      <c r="HOL1" s="212"/>
      <c r="HOM1" s="212"/>
      <c r="HON1" s="212"/>
      <c r="HOO1" s="212"/>
      <c r="HOP1" s="212"/>
      <c r="HOQ1" s="212"/>
      <c r="HOR1" s="212"/>
      <c r="HOS1" s="212"/>
      <c r="HOT1" s="212"/>
      <c r="HOU1" s="212"/>
      <c r="HOV1" s="212"/>
      <c r="HOW1" s="212"/>
      <c r="HOX1" s="212"/>
      <c r="HOY1" s="212"/>
      <c r="HOZ1" s="212"/>
      <c r="HPA1" s="212"/>
      <c r="HPB1" s="212"/>
      <c r="HPC1" s="212"/>
      <c r="HPD1" s="212"/>
      <c r="HPE1" s="212"/>
      <c r="HPF1" s="212"/>
      <c r="HPG1" s="212"/>
      <c r="HPH1" s="212"/>
      <c r="HPI1" s="212"/>
      <c r="HPJ1" s="212"/>
      <c r="HPK1" s="212"/>
      <c r="HPL1" s="212"/>
      <c r="HPM1" s="212"/>
      <c r="HPN1" s="212"/>
      <c r="HPO1" s="212"/>
      <c r="HPP1" s="212"/>
      <c r="HPQ1" s="212"/>
      <c r="HPR1" s="212"/>
      <c r="HPS1" s="212"/>
      <c r="HPT1" s="212"/>
      <c r="HPU1" s="212"/>
      <c r="HPV1" s="212"/>
      <c r="HPW1" s="212"/>
      <c r="HPX1" s="212"/>
      <c r="HPY1" s="212"/>
      <c r="HPZ1" s="212"/>
      <c r="HQA1" s="212"/>
      <c r="HQB1" s="212"/>
      <c r="HQC1" s="212"/>
      <c r="HQD1" s="212"/>
      <c r="HQE1" s="212"/>
      <c r="HQF1" s="212"/>
      <c r="HQG1" s="212"/>
      <c r="HQH1" s="212"/>
      <c r="HQI1" s="212"/>
      <c r="HQJ1" s="212"/>
      <c r="HQK1" s="212"/>
      <c r="HQL1" s="212"/>
      <c r="HQM1" s="212"/>
      <c r="HQN1" s="212"/>
      <c r="HQO1" s="212"/>
      <c r="HQP1" s="212"/>
      <c r="HQQ1" s="212"/>
      <c r="HQR1" s="212"/>
      <c r="HQS1" s="212"/>
      <c r="HQT1" s="212"/>
      <c r="HQU1" s="212"/>
      <c r="HQV1" s="212"/>
      <c r="HQW1" s="212"/>
      <c r="HQX1" s="212"/>
      <c r="HQY1" s="212"/>
      <c r="HQZ1" s="212"/>
      <c r="HRA1" s="212"/>
      <c r="HRB1" s="212"/>
      <c r="HRC1" s="212"/>
      <c r="HRD1" s="212"/>
      <c r="HRE1" s="212"/>
      <c r="HRF1" s="212"/>
      <c r="HRG1" s="212"/>
      <c r="HRH1" s="212"/>
      <c r="HRI1" s="212"/>
      <c r="HRJ1" s="212"/>
      <c r="HRK1" s="212"/>
      <c r="HRL1" s="212"/>
      <c r="HRM1" s="212"/>
      <c r="HRN1" s="212"/>
      <c r="HRO1" s="212"/>
      <c r="HRP1" s="212"/>
      <c r="HRQ1" s="212"/>
      <c r="HRR1" s="212"/>
      <c r="HRS1" s="212"/>
      <c r="HRT1" s="212"/>
      <c r="HRU1" s="212"/>
      <c r="HRV1" s="212"/>
      <c r="HRW1" s="212"/>
      <c r="HRX1" s="212"/>
      <c r="HRY1" s="212"/>
      <c r="HRZ1" s="212"/>
      <c r="HSA1" s="212"/>
      <c r="HSB1" s="212"/>
      <c r="HSC1" s="212"/>
      <c r="HSD1" s="212"/>
      <c r="HSE1" s="212"/>
      <c r="HSF1" s="212"/>
      <c r="HSG1" s="212"/>
      <c r="HSH1" s="212"/>
      <c r="HSI1" s="212"/>
      <c r="HSJ1" s="212"/>
      <c r="HSK1" s="212"/>
      <c r="HSL1" s="212"/>
      <c r="HSM1" s="212"/>
      <c r="HSN1" s="212"/>
      <c r="HSO1" s="212"/>
      <c r="HSP1" s="212"/>
      <c r="HSQ1" s="212"/>
      <c r="HSR1" s="212"/>
      <c r="HSS1" s="212"/>
      <c r="HST1" s="212"/>
      <c r="HSU1" s="212"/>
      <c r="HSV1" s="212"/>
      <c r="HSW1" s="212"/>
      <c r="HSX1" s="212"/>
      <c r="HSY1" s="212"/>
      <c r="HSZ1" s="212"/>
      <c r="HTA1" s="212"/>
      <c r="HTB1" s="212"/>
      <c r="HTC1" s="212"/>
      <c r="HTD1" s="212"/>
      <c r="HTE1" s="212"/>
      <c r="HTF1" s="212"/>
      <c r="HTG1" s="212"/>
      <c r="HTH1" s="212"/>
      <c r="HTI1" s="212"/>
      <c r="HTJ1" s="212"/>
      <c r="HTK1" s="212"/>
      <c r="HTL1" s="212"/>
      <c r="HTM1" s="212"/>
      <c r="HTN1" s="212"/>
      <c r="HTO1" s="212"/>
      <c r="HTP1" s="212"/>
      <c r="HTQ1" s="212"/>
      <c r="HTR1" s="212"/>
      <c r="HTS1" s="212"/>
      <c r="HTT1" s="212"/>
      <c r="HTU1" s="212"/>
      <c r="HTV1" s="212"/>
      <c r="HTW1" s="212"/>
      <c r="HTX1" s="212"/>
      <c r="HTY1" s="212"/>
      <c r="HTZ1" s="212"/>
      <c r="HUA1" s="212"/>
      <c r="HUB1" s="212"/>
      <c r="HUC1" s="212"/>
      <c r="HUD1" s="212"/>
      <c r="HUE1" s="212"/>
      <c r="HUF1" s="212"/>
      <c r="HUG1" s="212"/>
      <c r="HUH1" s="212"/>
      <c r="HUI1" s="212"/>
      <c r="HUJ1" s="212"/>
      <c r="HUK1" s="212"/>
      <c r="HUL1" s="212"/>
      <c r="HUM1" s="212"/>
      <c r="HUN1" s="212"/>
      <c r="HUO1" s="212"/>
      <c r="HUP1" s="212"/>
      <c r="HUQ1" s="212"/>
      <c r="HUR1" s="212"/>
      <c r="HUS1" s="212"/>
      <c r="HUT1" s="212"/>
      <c r="HUU1" s="212"/>
      <c r="HUV1" s="212"/>
      <c r="HUW1" s="212"/>
      <c r="HUX1" s="212"/>
      <c r="HUY1" s="212"/>
      <c r="HUZ1" s="212"/>
      <c r="HVA1" s="212"/>
      <c r="HVB1" s="212"/>
      <c r="HVC1" s="212"/>
      <c r="HVD1" s="212"/>
      <c r="HVE1" s="212"/>
      <c r="HVF1" s="212"/>
      <c r="HVG1" s="212"/>
      <c r="HVH1" s="212"/>
      <c r="HVI1" s="212"/>
      <c r="HVJ1" s="212"/>
      <c r="HVK1" s="212"/>
      <c r="HVL1" s="212"/>
      <c r="HVM1" s="212"/>
      <c r="HVN1" s="212"/>
      <c r="HVO1" s="212"/>
      <c r="HVP1" s="212"/>
      <c r="HVQ1" s="212"/>
      <c r="HVR1" s="212"/>
      <c r="HVS1" s="212"/>
      <c r="HVT1" s="212"/>
      <c r="HVU1" s="212"/>
      <c r="HVV1" s="212"/>
      <c r="HVW1" s="212"/>
      <c r="HVX1" s="212"/>
      <c r="HVY1" s="212"/>
      <c r="HVZ1" s="212"/>
      <c r="HWA1" s="212"/>
      <c r="HWB1" s="212"/>
      <c r="HWC1" s="212"/>
      <c r="HWD1" s="212"/>
      <c r="HWE1" s="212"/>
      <c r="HWF1" s="212"/>
      <c r="HWG1" s="212"/>
      <c r="HWH1" s="212"/>
      <c r="HWI1" s="212"/>
      <c r="HWJ1" s="212"/>
      <c r="HWK1" s="212"/>
      <c r="HWL1" s="212"/>
      <c r="HWM1" s="212"/>
      <c r="HWN1" s="212"/>
      <c r="HWO1" s="212"/>
      <c r="HWP1" s="212"/>
      <c r="HWQ1" s="212"/>
      <c r="HWR1" s="212"/>
      <c r="HWS1" s="212"/>
      <c r="HWT1" s="212"/>
      <c r="HWU1" s="212"/>
      <c r="HWV1" s="212"/>
      <c r="HWW1" s="212"/>
      <c r="HWX1" s="212"/>
      <c r="HWY1" s="212"/>
      <c r="HWZ1" s="212"/>
      <c r="HXA1" s="212"/>
      <c r="HXB1" s="212"/>
      <c r="HXC1" s="212"/>
      <c r="HXD1" s="212"/>
      <c r="HXE1" s="212"/>
      <c r="HXF1" s="212"/>
      <c r="HXG1" s="212"/>
      <c r="HXH1" s="212"/>
      <c r="HXI1" s="212"/>
      <c r="HXJ1" s="212"/>
      <c r="HXK1" s="212"/>
      <c r="HXL1" s="212"/>
      <c r="HXM1" s="212"/>
      <c r="HXN1" s="212"/>
      <c r="HXO1" s="212"/>
      <c r="HXP1" s="212"/>
      <c r="HXQ1" s="212"/>
      <c r="HXR1" s="212"/>
      <c r="HXS1" s="212"/>
      <c r="HXT1" s="212"/>
      <c r="HXU1" s="212"/>
      <c r="HXV1" s="212"/>
      <c r="HXW1" s="212"/>
      <c r="HXX1" s="212"/>
      <c r="HXY1" s="212"/>
      <c r="HXZ1" s="212"/>
      <c r="HYA1" s="212"/>
      <c r="HYB1" s="212"/>
      <c r="HYC1" s="212"/>
      <c r="HYD1" s="212"/>
      <c r="HYE1" s="212"/>
      <c r="HYF1" s="212"/>
      <c r="HYG1" s="212"/>
      <c r="HYH1" s="212"/>
      <c r="HYI1" s="212"/>
      <c r="HYJ1" s="212"/>
      <c r="HYK1" s="212"/>
      <c r="HYL1" s="212"/>
      <c r="HYM1" s="212"/>
      <c r="HYN1" s="212"/>
      <c r="HYO1" s="212"/>
      <c r="HYP1" s="212"/>
      <c r="HYQ1" s="212"/>
      <c r="HYR1" s="212"/>
      <c r="HYS1" s="212"/>
      <c r="HYT1" s="212"/>
      <c r="HYU1" s="212"/>
      <c r="HYV1" s="212"/>
      <c r="HYW1" s="212"/>
      <c r="HYX1" s="212"/>
      <c r="HYY1" s="212"/>
      <c r="HYZ1" s="212"/>
      <c r="HZA1" s="212"/>
      <c r="HZB1" s="212"/>
      <c r="HZC1" s="212"/>
      <c r="HZD1" s="212"/>
      <c r="HZE1" s="212"/>
      <c r="HZF1" s="212"/>
      <c r="HZG1" s="212"/>
      <c r="HZH1" s="212"/>
      <c r="HZI1" s="212"/>
      <c r="HZJ1" s="212"/>
      <c r="HZK1" s="212"/>
      <c r="HZL1" s="212"/>
      <c r="HZM1" s="212"/>
      <c r="HZN1" s="212"/>
      <c r="HZO1" s="212"/>
      <c r="HZP1" s="212"/>
      <c r="HZQ1" s="212"/>
      <c r="HZR1" s="212"/>
      <c r="HZS1" s="212"/>
      <c r="HZT1" s="212"/>
      <c r="HZU1" s="212"/>
      <c r="HZV1" s="212"/>
      <c r="HZW1" s="212"/>
      <c r="HZX1" s="212"/>
      <c r="HZY1" s="212"/>
      <c r="HZZ1" s="212"/>
      <c r="IAA1" s="212"/>
      <c r="IAB1" s="212"/>
      <c r="IAC1" s="212"/>
      <c r="IAD1" s="212"/>
      <c r="IAE1" s="212"/>
      <c r="IAF1" s="212"/>
      <c r="IAG1" s="212"/>
      <c r="IAH1" s="212"/>
      <c r="IAI1" s="212"/>
      <c r="IAJ1" s="212"/>
      <c r="IAK1" s="212"/>
      <c r="IAL1" s="212"/>
      <c r="IAM1" s="212"/>
      <c r="IAN1" s="212"/>
      <c r="IAO1" s="212"/>
      <c r="IAP1" s="212"/>
      <c r="IAQ1" s="212"/>
      <c r="IAR1" s="212"/>
      <c r="IAS1" s="212"/>
      <c r="IAT1" s="212"/>
      <c r="IAU1" s="212"/>
      <c r="IAV1" s="212"/>
      <c r="IAW1" s="212"/>
      <c r="IAX1" s="212"/>
      <c r="IAY1" s="212"/>
      <c r="IAZ1" s="212"/>
      <c r="IBA1" s="212"/>
      <c r="IBB1" s="212"/>
      <c r="IBC1" s="212"/>
      <c r="IBD1" s="212"/>
      <c r="IBE1" s="212"/>
      <c r="IBF1" s="212"/>
      <c r="IBG1" s="212"/>
      <c r="IBH1" s="212"/>
      <c r="IBI1" s="212"/>
      <c r="IBJ1" s="212"/>
      <c r="IBK1" s="212"/>
      <c r="IBL1" s="212"/>
      <c r="IBM1" s="212"/>
      <c r="IBN1" s="212"/>
      <c r="IBO1" s="212"/>
      <c r="IBP1" s="212"/>
      <c r="IBQ1" s="212"/>
      <c r="IBR1" s="212"/>
      <c r="IBS1" s="212"/>
      <c r="IBT1" s="212"/>
      <c r="IBU1" s="212"/>
      <c r="IBV1" s="212"/>
      <c r="IBW1" s="212"/>
      <c r="IBX1" s="212"/>
      <c r="IBY1" s="212"/>
      <c r="IBZ1" s="212"/>
      <c r="ICA1" s="212"/>
      <c r="ICB1" s="212"/>
      <c r="ICC1" s="212"/>
      <c r="ICD1" s="212"/>
      <c r="ICE1" s="212"/>
      <c r="ICF1" s="212"/>
      <c r="ICG1" s="212"/>
      <c r="ICH1" s="212"/>
      <c r="ICI1" s="212"/>
      <c r="ICJ1" s="212"/>
      <c r="ICK1" s="212"/>
      <c r="ICL1" s="212"/>
      <c r="ICM1" s="212"/>
      <c r="ICN1" s="212"/>
      <c r="ICO1" s="212"/>
      <c r="ICP1" s="212"/>
      <c r="ICQ1" s="212"/>
      <c r="ICR1" s="212"/>
      <c r="ICS1" s="212"/>
      <c r="ICT1" s="212"/>
      <c r="ICU1" s="212"/>
      <c r="ICV1" s="212"/>
      <c r="ICW1" s="212"/>
      <c r="ICX1" s="212"/>
      <c r="ICY1" s="212"/>
      <c r="ICZ1" s="212"/>
      <c r="IDA1" s="212"/>
      <c r="IDB1" s="212"/>
      <c r="IDC1" s="212"/>
      <c r="IDD1" s="212"/>
      <c r="IDE1" s="212"/>
      <c r="IDF1" s="212"/>
      <c r="IDG1" s="212"/>
      <c r="IDH1" s="212"/>
      <c r="IDI1" s="212"/>
      <c r="IDJ1" s="212"/>
      <c r="IDK1" s="212"/>
      <c r="IDL1" s="212"/>
      <c r="IDM1" s="212"/>
      <c r="IDN1" s="212"/>
      <c r="IDO1" s="212"/>
      <c r="IDP1" s="212"/>
      <c r="IDQ1" s="212"/>
      <c r="IDR1" s="212"/>
      <c r="IDS1" s="212"/>
      <c r="IDT1" s="212"/>
      <c r="IDU1" s="212"/>
      <c r="IDV1" s="212"/>
      <c r="IDW1" s="212"/>
      <c r="IDX1" s="212"/>
      <c r="IDY1" s="212"/>
      <c r="IDZ1" s="212"/>
      <c r="IEA1" s="212"/>
      <c r="IEB1" s="212"/>
      <c r="IEC1" s="212"/>
      <c r="IED1" s="212"/>
      <c r="IEE1" s="212"/>
      <c r="IEF1" s="212"/>
      <c r="IEG1" s="212"/>
      <c r="IEH1" s="212"/>
      <c r="IEI1" s="212"/>
      <c r="IEJ1" s="212"/>
      <c r="IEK1" s="212"/>
      <c r="IEL1" s="212"/>
      <c r="IEM1" s="212"/>
      <c r="IEN1" s="212"/>
      <c r="IEO1" s="212"/>
      <c r="IEP1" s="212"/>
      <c r="IEQ1" s="212"/>
      <c r="IER1" s="212"/>
      <c r="IES1" s="212"/>
      <c r="IET1" s="212"/>
      <c r="IEU1" s="212"/>
      <c r="IEV1" s="212"/>
      <c r="IEW1" s="212"/>
      <c r="IEX1" s="212"/>
      <c r="IEY1" s="212"/>
      <c r="IEZ1" s="212"/>
      <c r="IFA1" s="212"/>
      <c r="IFB1" s="212"/>
      <c r="IFC1" s="212"/>
      <c r="IFD1" s="212"/>
      <c r="IFE1" s="212"/>
      <c r="IFF1" s="212"/>
      <c r="IFG1" s="212"/>
      <c r="IFH1" s="212"/>
      <c r="IFI1" s="212"/>
      <c r="IFJ1" s="212"/>
      <c r="IFK1" s="212"/>
      <c r="IFL1" s="212"/>
      <c r="IFM1" s="212"/>
      <c r="IFN1" s="212"/>
      <c r="IFO1" s="212"/>
      <c r="IFP1" s="212"/>
      <c r="IFQ1" s="212"/>
      <c r="IFR1" s="212"/>
      <c r="IFS1" s="212"/>
      <c r="IFT1" s="212"/>
      <c r="IFU1" s="212"/>
      <c r="IFV1" s="212"/>
      <c r="IFW1" s="212"/>
      <c r="IFX1" s="212"/>
      <c r="IFY1" s="212"/>
      <c r="IFZ1" s="212"/>
      <c r="IGA1" s="212"/>
      <c r="IGB1" s="212"/>
      <c r="IGC1" s="212"/>
      <c r="IGD1" s="212"/>
      <c r="IGE1" s="212"/>
      <c r="IGF1" s="212"/>
      <c r="IGG1" s="212"/>
      <c r="IGH1" s="212"/>
      <c r="IGI1" s="212"/>
      <c r="IGJ1" s="212"/>
      <c r="IGK1" s="212"/>
      <c r="IGL1" s="212"/>
      <c r="IGM1" s="212"/>
      <c r="IGN1" s="212"/>
      <c r="IGO1" s="212"/>
      <c r="IGP1" s="212"/>
      <c r="IGQ1" s="212"/>
      <c r="IGR1" s="212"/>
      <c r="IGS1" s="212"/>
      <c r="IGT1" s="212"/>
      <c r="IGU1" s="212"/>
      <c r="IGV1" s="212"/>
      <c r="IGW1" s="212"/>
      <c r="IGX1" s="212"/>
      <c r="IGY1" s="212"/>
      <c r="IGZ1" s="212"/>
      <c r="IHA1" s="212"/>
      <c r="IHB1" s="212"/>
      <c r="IHC1" s="212"/>
      <c r="IHD1" s="212"/>
      <c r="IHE1" s="212"/>
      <c r="IHF1" s="212"/>
      <c r="IHG1" s="212"/>
      <c r="IHH1" s="212"/>
      <c r="IHI1" s="212"/>
      <c r="IHJ1" s="212"/>
      <c r="IHK1" s="212"/>
      <c r="IHL1" s="212"/>
      <c r="IHM1" s="212"/>
      <c r="IHN1" s="212"/>
      <c r="IHO1" s="212"/>
      <c r="IHP1" s="212"/>
      <c r="IHQ1" s="212"/>
      <c r="IHR1" s="212"/>
      <c r="IHS1" s="212"/>
      <c r="IHT1" s="212"/>
      <c r="IHU1" s="212"/>
      <c r="IHV1" s="212"/>
      <c r="IHW1" s="212"/>
      <c r="IHX1" s="212"/>
      <c r="IHY1" s="212"/>
      <c r="IHZ1" s="212"/>
      <c r="IIA1" s="212"/>
      <c r="IIB1" s="212"/>
      <c r="IIC1" s="212"/>
      <c r="IID1" s="212"/>
      <c r="IIE1" s="212"/>
      <c r="IIF1" s="212"/>
      <c r="IIG1" s="212"/>
      <c r="IIH1" s="212"/>
      <c r="III1" s="212"/>
      <c r="IIJ1" s="212"/>
      <c r="IIK1" s="212"/>
      <c r="IIL1" s="212"/>
      <c r="IIM1" s="212"/>
      <c r="IIN1" s="212"/>
      <c r="IIO1" s="212"/>
      <c r="IIP1" s="212"/>
      <c r="IIQ1" s="212"/>
      <c r="IIR1" s="212"/>
      <c r="IIS1" s="212"/>
      <c r="IIT1" s="212"/>
      <c r="IIU1" s="212"/>
      <c r="IIV1" s="212"/>
      <c r="IIW1" s="212"/>
      <c r="IIX1" s="212"/>
      <c r="IIY1" s="212"/>
      <c r="IIZ1" s="212"/>
      <c r="IJA1" s="212"/>
      <c r="IJB1" s="212"/>
      <c r="IJC1" s="212"/>
      <c r="IJD1" s="212"/>
      <c r="IJE1" s="212"/>
      <c r="IJF1" s="212"/>
      <c r="IJG1" s="212"/>
      <c r="IJH1" s="212"/>
      <c r="IJI1" s="212"/>
      <c r="IJJ1" s="212"/>
      <c r="IJK1" s="212"/>
      <c r="IJL1" s="212"/>
      <c r="IJM1" s="212"/>
      <c r="IJN1" s="212"/>
      <c r="IJO1" s="212"/>
      <c r="IJP1" s="212"/>
      <c r="IJQ1" s="212"/>
      <c r="IJR1" s="212"/>
      <c r="IJS1" s="212"/>
      <c r="IJT1" s="212"/>
      <c r="IJU1" s="212"/>
      <c r="IJV1" s="212"/>
      <c r="IJW1" s="212"/>
      <c r="IJX1" s="212"/>
      <c r="IJY1" s="212"/>
      <c r="IJZ1" s="212"/>
      <c r="IKA1" s="212"/>
      <c r="IKB1" s="212"/>
      <c r="IKC1" s="212"/>
      <c r="IKD1" s="212"/>
      <c r="IKE1" s="212"/>
      <c r="IKF1" s="212"/>
      <c r="IKG1" s="212"/>
      <c r="IKH1" s="212"/>
      <c r="IKI1" s="212"/>
      <c r="IKJ1" s="212"/>
      <c r="IKK1" s="212"/>
      <c r="IKL1" s="212"/>
      <c r="IKM1" s="212"/>
      <c r="IKN1" s="212"/>
      <c r="IKO1" s="212"/>
      <c r="IKP1" s="212"/>
      <c r="IKQ1" s="212"/>
      <c r="IKR1" s="212"/>
      <c r="IKS1" s="212"/>
      <c r="IKT1" s="212"/>
      <c r="IKU1" s="212"/>
      <c r="IKV1" s="212"/>
      <c r="IKW1" s="212"/>
      <c r="IKX1" s="212"/>
      <c r="IKY1" s="212"/>
      <c r="IKZ1" s="212"/>
      <c r="ILA1" s="212"/>
      <c r="ILB1" s="212"/>
      <c r="ILC1" s="212"/>
      <c r="ILD1" s="212"/>
      <c r="ILE1" s="212"/>
      <c r="ILF1" s="212"/>
      <c r="ILG1" s="212"/>
      <c r="ILH1" s="212"/>
      <c r="ILI1" s="212"/>
      <c r="ILJ1" s="212"/>
      <c r="ILK1" s="212"/>
      <c r="ILL1" s="212"/>
      <c r="ILM1" s="212"/>
      <c r="ILN1" s="212"/>
      <c r="ILO1" s="212"/>
      <c r="ILP1" s="212"/>
      <c r="ILQ1" s="212"/>
      <c r="ILR1" s="212"/>
      <c r="ILS1" s="212"/>
      <c r="ILT1" s="212"/>
      <c r="ILU1" s="212"/>
      <c r="ILV1" s="212"/>
      <c r="ILW1" s="212"/>
      <c r="ILX1" s="212"/>
      <c r="ILY1" s="212"/>
      <c r="ILZ1" s="212"/>
      <c r="IMA1" s="212"/>
      <c r="IMB1" s="212"/>
      <c r="IMC1" s="212"/>
      <c r="IMD1" s="212"/>
      <c r="IME1" s="212"/>
      <c r="IMF1" s="212"/>
      <c r="IMG1" s="212"/>
      <c r="IMH1" s="212"/>
      <c r="IMI1" s="212"/>
      <c r="IMJ1" s="212"/>
      <c r="IMK1" s="212"/>
      <c r="IML1" s="212"/>
      <c r="IMM1" s="212"/>
      <c r="IMN1" s="212"/>
      <c r="IMO1" s="212"/>
      <c r="IMP1" s="212"/>
      <c r="IMQ1" s="212"/>
      <c r="IMR1" s="212"/>
      <c r="IMS1" s="212"/>
      <c r="IMT1" s="212"/>
      <c r="IMU1" s="212"/>
      <c r="IMV1" s="212"/>
      <c r="IMW1" s="212"/>
      <c r="IMX1" s="212"/>
      <c r="IMY1" s="212"/>
      <c r="IMZ1" s="212"/>
      <c r="INA1" s="212"/>
      <c r="INB1" s="212"/>
      <c r="INC1" s="212"/>
      <c r="IND1" s="212"/>
      <c r="INE1" s="212"/>
      <c r="INF1" s="212"/>
      <c r="ING1" s="212"/>
      <c r="INH1" s="212"/>
      <c r="INI1" s="212"/>
      <c r="INJ1" s="212"/>
      <c r="INK1" s="212"/>
      <c r="INL1" s="212"/>
      <c r="INM1" s="212"/>
      <c r="INN1" s="212"/>
      <c r="INO1" s="212"/>
      <c r="INP1" s="212"/>
      <c r="INQ1" s="212"/>
      <c r="INR1" s="212"/>
      <c r="INS1" s="212"/>
      <c r="INT1" s="212"/>
      <c r="INU1" s="212"/>
      <c r="INV1" s="212"/>
      <c r="INW1" s="212"/>
      <c r="INX1" s="212"/>
      <c r="INY1" s="212"/>
      <c r="INZ1" s="212"/>
      <c r="IOA1" s="212"/>
      <c r="IOB1" s="212"/>
      <c r="IOC1" s="212"/>
      <c r="IOD1" s="212"/>
      <c r="IOE1" s="212"/>
      <c r="IOF1" s="212"/>
      <c r="IOG1" s="212"/>
      <c r="IOH1" s="212"/>
      <c r="IOI1" s="212"/>
      <c r="IOJ1" s="212"/>
      <c r="IOK1" s="212"/>
      <c r="IOL1" s="212"/>
      <c r="IOM1" s="212"/>
      <c r="ION1" s="212"/>
      <c r="IOO1" s="212"/>
      <c r="IOP1" s="212"/>
      <c r="IOQ1" s="212"/>
      <c r="IOR1" s="212"/>
      <c r="IOS1" s="212"/>
      <c r="IOT1" s="212"/>
      <c r="IOU1" s="212"/>
      <c r="IOV1" s="212"/>
      <c r="IOW1" s="212"/>
      <c r="IOX1" s="212"/>
      <c r="IOY1" s="212"/>
      <c r="IOZ1" s="212"/>
      <c r="IPA1" s="212"/>
      <c r="IPB1" s="212"/>
      <c r="IPC1" s="212"/>
      <c r="IPD1" s="212"/>
      <c r="IPE1" s="212"/>
      <c r="IPF1" s="212"/>
      <c r="IPG1" s="212"/>
      <c r="IPH1" s="212"/>
      <c r="IPI1" s="212"/>
      <c r="IPJ1" s="212"/>
      <c r="IPK1" s="212"/>
      <c r="IPL1" s="212"/>
      <c r="IPM1" s="212"/>
      <c r="IPN1" s="212"/>
      <c r="IPO1" s="212"/>
      <c r="IPP1" s="212"/>
      <c r="IPQ1" s="212"/>
      <c r="IPR1" s="212"/>
      <c r="IPS1" s="212"/>
      <c r="IPT1" s="212"/>
      <c r="IPU1" s="212"/>
      <c r="IPV1" s="212"/>
      <c r="IPW1" s="212"/>
      <c r="IPX1" s="212"/>
      <c r="IPY1" s="212"/>
      <c r="IPZ1" s="212"/>
      <c r="IQA1" s="212"/>
      <c r="IQB1" s="212"/>
      <c r="IQC1" s="212"/>
      <c r="IQD1" s="212"/>
      <c r="IQE1" s="212"/>
      <c r="IQF1" s="212"/>
      <c r="IQG1" s="212"/>
      <c r="IQH1" s="212"/>
      <c r="IQI1" s="212"/>
      <c r="IQJ1" s="212"/>
      <c r="IQK1" s="212"/>
      <c r="IQL1" s="212"/>
      <c r="IQM1" s="212"/>
      <c r="IQN1" s="212"/>
      <c r="IQO1" s="212"/>
      <c r="IQP1" s="212"/>
      <c r="IQQ1" s="212"/>
      <c r="IQR1" s="212"/>
      <c r="IQS1" s="212"/>
      <c r="IQT1" s="212"/>
      <c r="IQU1" s="212"/>
      <c r="IQV1" s="212"/>
      <c r="IQW1" s="212"/>
      <c r="IQX1" s="212"/>
      <c r="IQY1" s="212"/>
      <c r="IQZ1" s="212"/>
      <c r="IRA1" s="212"/>
      <c r="IRB1" s="212"/>
      <c r="IRC1" s="212"/>
      <c r="IRD1" s="212"/>
      <c r="IRE1" s="212"/>
      <c r="IRF1" s="212"/>
      <c r="IRG1" s="212"/>
      <c r="IRH1" s="212"/>
      <c r="IRI1" s="212"/>
      <c r="IRJ1" s="212"/>
      <c r="IRK1" s="212"/>
      <c r="IRL1" s="212"/>
      <c r="IRM1" s="212"/>
      <c r="IRN1" s="212"/>
      <c r="IRO1" s="212"/>
      <c r="IRP1" s="212"/>
      <c r="IRQ1" s="212"/>
      <c r="IRR1" s="212"/>
      <c r="IRS1" s="212"/>
      <c r="IRT1" s="212"/>
      <c r="IRU1" s="212"/>
      <c r="IRV1" s="212"/>
      <c r="IRW1" s="212"/>
      <c r="IRX1" s="212"/>
      <c r="IRY1" s="212"/>
      <c r="IRZ1" s="212"/>
      <c r="ISA1" s="212"/>
      <c r="ISB1" s="212"/>
      <c r="ISC1" s="212"/>
      <c r="ISD1" s="212"/>
      <c r="ISE1" s="212"/>
      <c r="ISF1" s="212"/>
      <c r="ISG1" s="212"/>
      <c r="ISH1" s="212"/>
      <c r="ISI1" s="212"/>
      <c r="ISJ1" s="212"/>
      <c r="ISK1" s="212"/>
      <c r="ISL1" s="212"/>
      <c r="ISM1" s="212"/>
      <c r="ISN1" s="212"/>
      <c r="ISO1" s="212"/>
      <c r="ISP1" s="212"/>
      <c r="ISQ1" s="212"/>
      <c r="ISR1" s="212"/>
      <c r="ISS1" s="212"/>
      <c r="IST1" s="212"/>
      <c r="ISU1" s="212"/>
      <c r="ISV1" s="212"/>
      <c r="ISW1" s="212"/>
      <c r="ISX1" s="212"/>
      <c r="ISY1" s="212"/>
      <c r="ISZ1" s="212"/>
      <c r="ITA1" s="212"/>
      <c r="ITB1" s="212"/>
      <c r="ITC1" s="212"/>
      <c r="ITD1" s="212"/>
      <c r="ITE1" s="212"/>
      <c r="ITF1" s="212"/>
      <c r="ITG1" s="212"/>
      <c r="ITH1" s="212"/>
      <c r="ITI1" s="212"/>
      <c r="ITJ1" s="212"/>
      <c r="ITK1" s="212"/>
      <c r="ITL1" s="212"/>
      <c r="ITM1" s="212"/>
      <c r="ITN1" s="212"/>
      <c r="ITO1" s="212"/>
      <c r="ITP1" s="212"/>
      <c r="ITQ1" s="212"/>
      <c r="ITR1" s="212"/>
      <c r="ITS1" s="212"/>
      <c r="ITT1" s="212"/>
      <c r="ITU1" s="212"/>
      <c r="ITV1" s="212"/>
      <c r="ITW1" s="212"/>
      <c r="ITX1" s="212"/>
      <c r="ITY1" s="212"/>
      <c r="ITZ1" s="212"/>
      <c r="IUA1" s="212"/>
      <c r="IUB1" s="212"/>
      <c r="IUC1" s="212"/>
      <c r="IUD1" s="212"/>
      <c r="IUE1" s="212"/>
      <c r="IUF1" s="212"/>
      <c r="IUG1" s="212"/>
      <c r="IUH1" s="212"/>
      <c r="IUI1" s="212"/>
      <c r="IUJ1" s="212"/>
      <c r="IUK1" s="212"/>
      <c r="IUL1" s="212"/>
      <c r="IUM1" s="212"/>
      <c r="IUN1" s="212"/>
      <c r="IUO1" s="212"/>
      <c r="IUP1" s="212"/>
      <c r="IUQ1" s="212"/>
      <c r="IUR1" s="212"/>
      <c r="IUS1" s="212"/>
      <c r="IUT1" s="212"/>
      <c r="IUU1" s="212"/>
      <c r="IUV1" s="212"/>
      <c r="IUW1" s="212"/>
      <c r="IUX1" s="212"/>
      <c r="IUY1" s="212"/>
      <c r="IUZ1" s="212"/>
      <c r="IVA1" s="212"/>
      <c r="IVB1" s="212"/>
      <c r="IVC1" s="212"/>
      <c r="IVD1" s="212"/>
      <c r="IVE1" s="212"/>
      <c r="IVF1" s="212"/>
      <c r="IVG1" s="212"/>
      <c r="IVH1" s="212"/>
      <c r="IVI1" s="212"/>
      <c r="IVJ1" s="212"/>
      <c r="IVK1" s="212"/>
      <c r="IVL1" s="212"/>
      <c r="IVM1" s="212"/>
      <c r="IVN1" s="212"/>
      <c r="IVO1" s="212"/>
      <c r="IVP1" s="212"/>
      <c r="IVQ1" s="212"/>
      <c r="IVR1" s="212"/>
      <c r="IVS1" s="212"/>
      <c r="IVT1" s="212"/>
      <c r="IVU1" s="212"/>
      <c r="IVV1" s="212"/>
      <c r="IVW1" s="212"/>
      <c r="IVX1" s="212"/>
      <c r="IVY1" s="212"/>
      <c r="IVZ1" s="212"/>
      <c r="IWA1" s="212"/>
      <c r="IWB1" s="212"/>
      <c r="IWC1" s="212"/>
      <c r="IWD1" s="212"/>
      <c r="IWE1" s="212"/>
      <c r="IWF1" s="212"/>
      <c r="IWG1" s="212"/>
      <c r="IWH1" s="212"/>
      <c r="IWI1" s="212"/>
      <c r="IWJ1" s="212"/>
      <c r="IWK1" s="212"/>
      <c r="IWL1" s="212"/>
      <c r="IWM1" s="212"/>
      <c r="IWN1" s="212"/>
      <c r="IWO1" s="212"/>
      <c r="IWP1" s="212"/>
      <c r="IWQ1" s="212"/>
      <c r="IWR1" s="212"/>
      <c r="IWS1" s="212"/>
      <c r="IWT1" s="212"/>
      <c r="IWU1" s="212"/>
      <c r="IWV1" s="212"/>
      <c r="IWW1" s="212"/>
      <c r="IWX1" s="212"/>
      <c r="IWY1" s="212"/>
      <c r="IWZ1" s="212"/>
      <c r="IXA1" s="212"/>
      <c r="IXB1" s="212"/>
      <c r="IXC1" s="212"/>
      <c r="IXD1" s="212"/>
      <c r="IXE1" s="212"/>
      <c r="IXF1" s="212"/>
      <c r="IXG1" s="212"/>
      <c r="IXH1" s="212"/>
      <c r="IXI1" s="212"/>
      <c r="IXJ1" s="212"/>
      <c r="IXK1" s="212"/>
      <c r="IXL1" s="212"/>
      <c r="IXM1" s="212"/>
      <c r="IXN1" s="212"/>
      <c r="IXO1" s="212"/>
      <c r="IXP1" s="212"/>
      <c r="IXQ1" s="212"/>
      <c r="IXR1" s="212"/>
      <c r="IXS1" s="212"/>
      <c r="IXT1" s="212"/>
      <c r="IXU1" s="212"/>
      <c r="IXV1" s="212"/>
      <c r="IXW1" s="212"/>
      <c r="IXX1" s="212"/>
      <c r="IXY1" s="212"/>
      <c r="IXZ1" s="212"/>
      <c r="IYA1" s="212"/>
      <c r="IYB1" s="212"/>
      <c r="IYC1" s="212"/>
      <c r="IYD1" s="212"/>
      <c r="IYE1" s="212"/>
      <c r="IYF1" s="212"/>
      <c r="IYG1" s="212"/>
      <c r="IYH1" s="212"/>
      <c r="IYI1" s="212"/>
      <c r="IYJ1" s="212"/>
      <c r="IYK1" s="212"/>
      <c r="IYL1" s="212"/>
      <c r="IYM1" s="212"/>
      <c r="IYN1" s="212"/>
      <c r="IYO1" s="212"/>
      <c r="IYP1" s="212"/>
      <c r="IYQ1" s="212"/>
      <c r="IYR1" s="212"/>
      <c r="IYS1" s="212"/>
      <c r="IYT1" s="212"/>
      <c r="IYU1" s="212"/>
      <c r="IYV1" s="212"/>
      <c r="IYW1" s="212"/>
      <c r="IYX1" s="212"/>
      <c r="IYY1" s="212"/>
      <c r="IYZ1" s="212"/>
      <c r="IZA1" s="212"/>
      <c r="IZB1" s="212"/>
      <c r="IZC1" s="212"/>
      <c r="IZD1" s="212"/>
      <c r="IZE1" s="212"/>
      <c r="IZF1" s="212"/>
      <c r="IZG1" s="212"/>
      <c r="IZH1" s="212"/>
      <c r="IZI1" s="212"/>
      <c r="IZJ1" s="212"/>
      <c r="IZK1" s="212"/>
      <c r="IZL1" s="212"/>
      <c r="IZM1" s="212"/>
      <c r="IZN1" s="212"/>
      <c r="IZO1" s="212"/>
      <c r="IZP1" s="212"/>
      <c r="IZQ1" s="212"/>
      <c r="IZR1" s="212"/>
      <c r="IZS1" s="212"/>
      <c r="IZT1" s="212"/>
      <c r="IZU1" s="212"/>
      <c r="IZV1" s="212"/>
      <c r="IZW1" s="212"/>
      <c r="IZX1" s="212"/>
      <c r="IZY1" s="212"/>
      <c r="IZZ1" s="212"/>
      <c r="JAA1" s="212"/>
      <c r="JAB1" s="212"/>
      <c r="JAC1" s="212"/>
      <c r="JAD1" s="212"/>
      <c r="JAE1" s="212"/>
      <c r="JAF1" s="212"/>
      <c r="JAG1" s="212"/>
      <c r="JAH1" s="212"/>
      <c r="JAI1" s="212"/>
      <c r="JAJ1" s="212"/>
      <c r="JAK1" s="212"/>
      <c r="JAL1" s="212"/>
      <c r="JAM1" s="212"/>
      <c r="JAN1" s="212"/>
      <c r="JAO1" s="212"/>
      <c r="JAP1" s="212"/>
      <c r="JAQ1" s="212"/>
      <c r="JAR1" s="212"/>
      <c r="JAS1" s="212"/>
      <c r="JAT1" s="212"/>
      <c r="JAU1" s="212"/>
      <c r="JAV1" s="212"/>
      <c r="JAW1" s="212"/>
      <c r="JAX1" s="212"/>
      <c r="JAY1" s="212"/>
      <c r="JAZ1" s="212"/>
      <c r="JBA1" s="212"/>
      <c r="JBB1" s="212"/>
      <c r="JBC1" s="212"/>
      <c r="JBD1" s="212"/>
      <c r="JBE1" s="212"/>
      <c r="JBF1" s="212"/>
      <c r="JBG1" s="212"/>
      <c r="JBH1" s="212"/>
      <c r="JBI1" s="212"/>
      <c r="JBJ1" s="212"/>
      <c r="JBK1" s="212"/>
      <c r="JBL1" s="212"/>
      <c r="JBM1" s="212"/>
      <c r="JBN1" s="212"/>
      <c r="JBO1" s="212"/>
      <c r="JBP1" s="212"/>
      <c r="JBQ1" s="212"/>
      <c r="JBR1" s="212"/>
      <c r="JBS1" s="212"/>
      <c r="JBT1" s="212"/>
      <c r="JBU1" s="212"/>
      <c r="JBV1" s="212"/>
      <c r="JBW1" s="212"/>
      <c r="JBX1" s="212"/>
      <c r="JBY1" s="212"/>
      <c r="JBZ1" s="212"/>
      <c r="JCA1" s="212"/>
      <c r="JCB1" s="212"/>
      <c r="JCC1" s="212"/>
      <c r="JCD1" s="212"/>
      <c r="JCE1" s="212"/>
      <c r="JCF1" s="212"/>
      <c r="JCG1" s="212"/>
      <c r="JCH1" s="212"/>
      <c r="JCI1" s="212"/>
      <c r="JCJ1" s="212"/>
      <c r="JCK1" s="212"/>
      <c r="JCL1" s="212"/>
      <c r="JCM1" s="212"/>
      <c r="JCN1" s="212"/>
      <c r="JCO1" s="212"/>
      <c r="JCP1" s="212"/>
      <c r="JCQ1" s="212"/>
      <c r="JCR1" s="212"/>
      <c r="JCS1" s="212"/>
      <c r="JCT1" s="212"/>
      <c r="JCU1" s="212"/>
      <c r="JCV1" s="212"/>
      <c r="JCW1" s="212"/>
      <c r="JCX1" s="212"/>
      <c r="JCY1" s="212"/>
      <c r="JCZ1" s="212"/>
      <c r="JDA1" s="212"/>
      <c r="JDB1" s="212"/>
      <c r="JDC1" s="212"/>
      <c r="JDD1" s="212"/>
      <c r="JDE1" s="212"/>
      <c r="JDF1" s="212"/>
      <c r="JDG1" s="212"/>
      <c r="JDH1" s="212"/>
      <c r="JDI1" s="212"/>
      <c r="JDJ1" s="212"/>
      <c r="JDK1" s="212"/>
      <c r="JDL1" s="212"/>
      <c r="JDM1" s="212"/>
      <c r="JDN1" s="212"/>
      <c r="JDO1" s="212"/>
      <c r="JDP1" s="212"/>
      <c r="JDQ1" s="212"/>
      <c r="JDR1" s="212"/>
      <c r="JDS1" s="212"/>
      <c r="JDT1" s="212"/>
      <c r="JDU1" s="212"/>
      <c r="JDV1" s="212"/>
      <c r="JDW1" s="212"/>
      <c r="JDX1" s="212"/>
      <c r="JDY1" s="212"/>
      <c r="JDZ1" s="212"/>
      <c r="JEA1" s="212"/>
      <c r="JEB1" s="212"/>
      <c r="JEC1" s="212"/>
      <c r="JED1" s="212"/>
      <c r="JEE1" s="212"/>
      <c r="JEF1" s="212"/>
      <c r="JEG1" s="212"/>
      <c r="JEH1" s="212"/>
      <c r="JEI1" s="212"/>
      <c r="JEJ1" s="212"/>
      <c r="JEK1" s="212"/>
      <c r="JEL1" s="212"/>
      <c r="JEM1" s="212"/>
      <c r="JEN1" s="212"/>
      <c r="JEO1" s="212"/>
      <c r="JEP1" s="212"/>
      <c r="JEQ1" s="212"/>
      <c r="JER1" s="212"/>
      <c r="JES1" s="212"/>
      <c r="JET1" s="212"/>
      <c r="JEU1" s="212"/>
      <c r="JEV1" s="212"/>
      <c r="JEW1" s="212"/>
      <c r="JEX1" s="212"/>
      <c r="JEY1" s="212"/>
      <c r="JEZ1" s="212"/>
      <c r="JFA1" s="212"/>
      <c r="JFB1" s="212"/>
      <c r="JFC1" s="212"/>
      <c r="JFD1" s="212"/>
      <c r="JFE1" s="212"/>
      <c r="JFF1" s="212"/>
      <c r="JFG1" s="212"/>
      <c r="JFH1" s="212"/>
      <c r="JFI1" s="212"/>
      <c r="JFJ1" s="212"/>
      <c r="JFK1" s="212"/>
      <c r="JFL1" s="212"/>
      <c r="JFM1" s="212"/>
      <c r="JFN1" s="212"/>
      <c r="JFO1" s="212"/>
      <c r="JFP1" s="212"/>
      <c r="JFQ1" s="212"/>
      <c r="JFR1" s="212"/>
      <c r="JFS1" s="212"/>
      <c r="JFT1" s="212"/>
      <c r="JFU1" s="212"/>
      <c r="JFV1" s="212"/>
      <c r="JFW1" s="212"/>
      <c r="JFX1" s="212"/>
      <c r="JFY1" s="212"/>
      <c r="JFZ1" s="212"/>
      <c r="JGA1" s="212"/>
      <c r="JGB1" s="212"/>
      <c r="JGC1" s="212"/>
      <c r="JGD1" s="212"/>
      <c r="JGE1" s="212"/>
      <c r="JGF1" s="212"/>
      <c r="JGG1" s="212"/>
      <c r="JGH1" s="212"/>
      <c r="JGI1" s="212"/>
      <c r="JGJ1" s="212"/>
      <c r="JGK1" s="212"/>
      <c r="JGL1" s="212"/>
      <c r="JGM1" s="212"/>
      <c r="JGN1" s="212"/>
      <c r="JGO1" s="212"/>
      <c r="JGP1" s="212"/>
      <c r="JGQ1" s="212"/>
      <c r="JGR1" s="212"/>
      <c r="JGS1" s="212"/>
      <c r="JGT1" s="212"/>
      <c r="JGU1" s="212"/>
      <c r="JGV1" s="212"/>
      <c r="JGW1" s="212"/>
      <c r="JGX1" s="212"/>
      <c r="JGY1" s="212"/>
      <c r="JGZ1" s="212"/>
      <c r="JHA1" s="212"/>
      <c r="JHB1" s="212"/>
      <c r="JHC1" s="212"/>
      <c r="JHD1" s="212"/>
      <c r="JHE1" s="212"/>
      <c r="JHF1" s="212"/>
      <c r="JHG1" s="212"/>
      <c r="JHH1" s="212"/>
      <c r="JHI1" s="212"/>
      <c r="JHJ1" s="212"/>
      <c r="JHK1" s="212"/>
      <c r="JHL1" s="212"/>
      <c r="JHM1" s="212"/>
      <c r="JHN1" s="212"/>
      <c r="JHO1" s="212"/>
      <c r="JHP1" s="212"/>
      <c r="JHQ1" s="212"/>
      <c r="JHR1" s="212"/>
      <c r="JHS1" s="212"/>
      <c r="JHT1" s="212"/>
      <c r="JHU1" s="212"/>
      <c r="JHV1" s="212"/>
      <c r="JHW1" s="212"/>
      <c r="JHX1" s="212"/>
      <c r="JHY1" s="212"/>
      <c r="JHZ1" s="212"/>
      <c r="JIA1" s="212"/>
      <c r="JIB1" s="212"/>
      <c r="JIC1" s="212"/>
      <c r="JID1" s="212"/>
      <c r="JIE1" s="212"/>
      <c r="JIF1" s="212"/>
      <c r="JIG1" s="212"/>
      <c r="JIH1" s="212"/>
      <c r="JII1" s="212"/>
      <c r="JIJ1" s="212"/>
      <c r="JIK1" s="212"/>
      <c r="JIL1" s="212"/>
      <c r="JIM1" s="212"/>
      <c r="JIN1" s="212"/>
      <c r="JIO1" s="212"/>
      <c r="JIP1" s="212"/>
      <c r="JIQ1" s="212"/>
      <c r="JIR1" s="212"/>
      <c r="JIS1" s="212"/>
      <c r="JIT1" s="212"/>
      <c r="JIU1" s="212"/>
      <c r="JIV1" s="212"/>
      <c r="JIW1" s="212"/>
      <c r="JIX1" s="212"/>
      <c r="JIY1" s="212"/>
      <c r="JIZ1" s="212"/>
      <c r="JJA1" s="212"/>
      <c r="JJB1" s="212"/>
      <c r="JJC1" s="212"/>
      <c r="JJD1" s="212"/>
      <c r="JJE1" s="212"/>
      <c r="JJF1" s="212"/>
      <c r="JJG1" s="212"/>
      <c r="JJH1" s="212"/>
      <c r="JJI1" s="212"/>
      <c r="JJJ1" s="212"/>
      <c r="JJK1" s="212"/>
      <c r="JJL1" s="212"/>
      <c r="JJM1" s="212"/>
      <c r="JJN1" s="212"/>
      <c r="JJO1" s="212"/>
      <c r="JJP1" s="212"/>
      <c r="JJQ1" s="212"/>
      <c r="JJR1" s="212"/>
      <c r="JJS1" s="212"/>
      <c r="JJT1" s="212"/>
      <c r="JJU1" s="212"/>
      <c r="JJV1" s="212"/>
      <c r="JJW1" s="212"/>
      <c r="JJX1" s="212"/>
      <c r="JJY1" s="212"/>
      <c r="JJZ1" s="212"/>
      <c r="JKA1" s="212"/>
      <c r="JKB1" s="212"/>
      <c r="JKC1" s="212"/>
      <c r="JKD1" s="212"/>
      <c r="JKE1" s="212"/>
      <c r="JKF1" s="212"/>
      <c r="JKG1" s="212"/>
      <c r="JKH1" s="212"/>
      <c r="JKI1" s="212"/>
      <c r="JKJ1" s="212"/>
      <c r="JKK1" s="212"/>
      <c r="JKL1" s="212"/>
      <c r="JKM1" s="212"/>
      <c r="JKN1" s="212"/>
      <c r="JKO1" s="212"/>
      <c r="JKP1" s="212"/>
      <c r="JKQ1" s="212"/>
      <c r="JKR1" s="212"/>
      <c r="JKS1" s="212"/>
      <c r="JKT1" s="212"/>
      <c r="JKU1" s="212"/>
      <c r="JKV1" s="212"/>
      <c r="JKW1" s="212"/>
      <c r="JKX1" s="212"/>
      <c r="JKY1" s="212"/>
      <c r="JKZ1" s="212"/>
      <c r="JLA1" s="212"/>
      <c r="JLB1" s="212"/>
      <c r="JLC1" s="212"/>
      <c r="JLD1" s="212"/>
      <c r="JLE1" s="212"/>
      <c r="JLF1" s="212"/>
      <c r="JLG1" s="212"/>
      <c r="JLH1" s="212"/>
      <c r="JLI1" s="212"/>
      <c r="JLJ1" s="212"/>
      <c r="JLK1" s="212"/>
      <c r="JLL1" s="212"/>
      <c r="JLM1" s="212"/>
      <c r="JLN1" s="212"/>
      <c r="JLO1" s="212"/>
      <c r="JLP1" s="212"/>
      <c r="JLQ1" s="212"/>
      <c r="JLR1" s="212"/>
      <c r="JLS1" s="212"/>
      <c r="JLT1" s="212"/>
      <c r="JLU1" s="212"/>
      <c r="JLV1" s="212"/>
      <c r="JLW1" s="212"/>
      <c r="JLX1" s="212"/>
      <c r="JLY1" s="212"/>
      <c r="JLZ1" s="212"/>
      <c r="JMA1" s="212"/>
      <c r="JMB1" s="212"/>
      <c r="JMC1" s="212"/>
      <c r="JMD1" s="212"/>
      <c r="JME1" s="212"/>
      <c r="JMF1" s="212"/>
      <c r="JMG1" s="212"/>
      <c r="JMH1" s="212"/>
      <c r="JMI1" s="212"/>
      <c r="JMJ1" s="212"/>
      <c r="JMK1" s="212"/>
      <c r="JML1" s="212"/>
      <c r="JMM1" s="212"/>
      <c r="JMN1" s="212"/>
      <c r="JMO1" s="212"/>
      <c r="JMP1" s="212"/>
      <c r="JMQ1" s="212"/>
      <c r="JMR1" s="212"/>
      <c r="JMS1" s="212"/>
      <c r="JMT1" s="212"/>
      <c r="JMU1" s="212"/>
      <c r="JMV1" s="212"/>
      <c r="JMW1" s="212"/>
      <c r="JMX1" s="212"/>
      <c r="JMY1" s="212"/>
      <c r="JMZ1" s="212"/>
      <c r="JNA1" s="212"/>
      <c r="JNB1" s="212"/>
      <c r="JNC1" s="212"/>
      <c r="JND1" s="212"/>
      <c r="JNE1" s="212"/>
      <c r="JNF1" s="212"/>
      <c r="JNG1" s="212"/>
      <c r="JNH1" s="212"/>
      <c r="JNI1" s="212"/>
      <c r="JNJ1" s="212"/>
      <c r="JNK1" s="212"/>
      <c r="JNL1" s="212"/>
      <c r="JNM1" s="212"/>
      <c r="JNN1" s="212"/>
      <c r="JNO1" s="212"/>
      <c r="JNP1" s="212"/>
      <c r="JNQ1" s="212"/>
      <c r="JNR1" s="212"/>
      <c r="JNS1" s="212"/>
      <c r="JNT1" s="212"/>
      <c r="JNU1" s="212"/>
      <c r="JNV1" s="212"/>
      <c r="JNW1" s="212"/>
      <c r="JNX1" s="212"/>
      <c r="JNY1" s="212"/>
      <c r="JNZ1" s="212"/>
      <c r="JOA1" s="212"/>
      <c r="JOB1" s="212"/>
      <c r="JOC1" s="212"/>
      <c r="JOD1" s="212"/>
      <c r="JOE1" s="212"/>
      <c r="JOF1" s="212"/>
      <c r="JOG1" s="212"/>
      <c r="JOH1" s="212"/>
      <c r="JOI1" s="212"/>
      <c r="JOJ1" s="212"/>
      <c r="JOK1" s="212"/>
      <c r="JOL1" s="212"/>
      <c r="JOM1" s="212"/>
      <c r="JON1" s="212"/>
      <c r="JOO1" s="212"/>
      <c r="JOP1" s="212"/>
      <c r="JOQ1" s="212"/>
      <c r="JOR1" s="212"/>
      <c r="JOS1" s="212"/>
      <c r="JOT1" s="212"/>
      <c r="JOU1" s="212"/>
      <c r="JOV1" s="212"/>
      <c r="JOW1" s="212"/>
      <c r="JOX1" s="212"/>
      <c r="JOY1" s="212"/>
      <c r="JOZ1" s="212"/>
      <c r="JPA1" s="212"/>
      <c r="JPB1" s="212"/>
      <c r="JPC1" s="212"/>
      <c r="JPD1" s="212"/>
      <c r="JPE1" s="212"/>
      <c r="JPF1" s="212"/>
      <c r="JPG1" s="212"/>
      <c r="JPH1" s="212"/>
      <c r="JPI1" s="212"/>
      <c r="JPJ1" s="212"/>
      <c r="JPK1" s="212"/>
      <c r="JPL1" s="212"/>
      <c r="JPM1" s="212"/>
      <c r="JPN1" s="212"/>
      <c r="JPO1" s="212"/>
      <c r="JPP1" s="212"/>
      <c r="JPQ1" s="212"/>
      <c r="JPR1" s="212"/>
      <c r="JPS1" s="212"/>
      <c r="JPT1" s="212"/>
      <c r="JPU1" s="212"/>
      <c r="JPV1" s="212"/>
      <c r="JPW1" s="212"/>
      <c r="JPX1" s="212"/>
      <c r="JPY1" s="212"/>
      <c r="JPZ1" s="212"/>
      <c r="JQA1" s="212"/>
      <c r="JQB1" s="212"/>
      <c r="JQC1" s="212"/>
      <c r="JQD1" s="212"/>
      <c r="JQE1" s="212"/>
      <c r="JQF1" s="212"/>
      <c r="JQG1" s="212"/>
      <c r="JQH1" s="212"/>
      <c r="JQI1" s="212"/>
      <c r="JQJ1" s="212"/>
      <c r="JQK1" s="212"/>
      <c r="JQL1" s="212"/>
      <c r="JQM1" s="212"/>
      <c r="JQN1" s="212"/>
      <c r="JQO1" s="212"/>
      <c r="JQP1" s="212"/>
      <c r="JQQ1" s="212"/>
      <c r="JQR1" s="212"/>
      <c r="JQS1" s="212"/>
      <c r="JQT1" s="212"/>
      <c r="JQU1" s="212"/>
      <c r="JQV1" s="212"/>
      <c r="JQW1" s="212"/>
      <c r="JQX1" s="212"/>
      <c r="JQY1" s="212"/>
      <c r="JQZ1" s="212"/>
      <c r="JRA1" s="212"/>
      <c r="JRB1" s="212"/>
      <c r="JRC1" s="212"/>
      <c r="JRD1" s="212"/>
      <c r="JRE1" s="212"/>
      <c r="JRF1" s="212"/>
      <c r="JRG1" s="212"/>
      <c r="JRH1" s="212"/>
      <c r="JRI1" s="212"/>
      <c r="JRJ1" s="212"/>
      <c r="JRK1" s="212"/>
      <c r="JRL1" s="212"/>
      <c r="JRM1" s="212"/>
      <c r="JRN1" s="212"/>
      <c r="JRO1" s="212"/>
      <c r="JRP1" s="212"/>
      <c r="JRQ1" s="212"/>
      <c r="JRR1" s="212"/>
      <c r="JRS1" s="212"/>
      <c r="JRT1" s="212"/>
      <c r="JRU1" s="212"/>
      <c r="JRV1" s="212"/>
      <c r="JRW1" s="212"/>
      <c r="JRX1" s="212"/>
      <c r="JRY1" s="212"/>
      <c r="JRZ1" s="212"/>
      <c r="JSA1" s="212"/>
      <c r="JSB1" s="212"/>
      <c r="JSC1" s="212"/>
      <c r="JSD1" s="212"/>
      <c r="JSE1" s="212"/>
      <c r="JSF1" s="212"/>
      <c r="JSG1" s="212"/>
      <c r="JSH1" s="212"/>
      <c r="JSI1" s="212"/>
      <c r="JSJ1" s="212"/>
      <c r="JSK1" s="212"/>
      <c r="JSL1" s="212"/>
      <c r="JSM1" s="212"/>
      <c r="JSN1" s="212"/>
      <c r="JSO1" s="212"/>
      <c r="JSP1" s="212"/>
      <c r="JSQ1" s="212"/>
      <c r="JSR1" s="212"/>
      <c r="JSS1" s="212"/>
      <c r="JST1" s="212"/>
      <c r="JSU1" s="212"/>
      <c r="JSV1" s="212"/>
      <c r="JSW1" s="212"/>
      <c r="JSX1" s="212"/>
      <c r="JSY1" s="212"/>
      <c r="JSZ1" s="212"/>
      <c r="JTA1" s="212"/>
      <c r="JTB1" s="212"/>
      <c r="JTC1" s="212"/>
      <c r="JTD1" s="212"/>
      <c r="JTE1" s="212"/>
      <c r="JTF1" s="212"/>
      <c r="JTG1" s="212"/>
      <c r="JTH1" s="212"/>
      <c r="JTI1" s="212"/>
      <c r="JTJ1" s="212"/>
      <c r="JTK1" s="212"/>
      <c r="JTL1" s="212"/>
      <c r="JTM1" s="212"/>
      <c r="JTN1" s="212"/>
      <c r="JTO1" s="212"/>
      <c r="JTP1" s="212"/>
      <c r="JTQ1" s="212"/>
      <c r="JTR1" s="212"/>
      <c r="JTS1" s="212"/>
      <c r="JTT1" s="212"/>
      <c r="JTU1" s="212"/>
      <c r="JTV1" s="212"/>
      <c r="JTW1" s="212"/>
      <c r="JTX1" s="212"/>
      <c r="JTY1" s="212"/>
      <c r="JTZ1" s="212"/>
      <c r="JUA1" s="212"/>
      <c r="JUB1" s="212"/>
      <c r="JUC1" s="212"/>
      <c r="JUD1" s="212"/>
      <c r="JUE1" s="212"/>
      <c r="JUF1" s="212"/>
      <c r="JUG1" s="212"/>
      <c r="JUH1" s="212"/>
      <c r="JUI1" s="212"/>
      <c r="JUJ1" s="212"/>
      <c r="JUK1" s="212"/>
      <c r="JUL1" s="212"/>
      <c r="JUM1" s="212"/>
      <c r="JUN1" s="212"/>
      <c r="JUO1" s="212"/>
      <c r="JUP1" s="212"/>
      <c r="JUQ1" s="212"/>
      <c r="JUR1" s="212"/>
      <c r="JUS1" s="212"/>
      <c r="JUT1" s="212"/>
      <c r="JUU1" s="212"/>
      <c r="JUV1" s="212"/>
      <c r="JUW1" s="212"/>
      <c r="JUX1" s="212"/>
      <c r="JUY1" s="212"/>
      <c r="JUZ1" s="212"/>
      <c r="JVA1" s="212"/>
      <c r="JVB1" s="212"/>
      <c r="JVC1" s="212"/>
      <c r="JVD1" s="212"/>
      <c r="JVE1" s="212"/>
      <c r="JVF1" s="212"/>
      <c r="JVG1" s="212"/>
      <c r="JVH1" s="212"/>
      <c r="JVI1" s="212"/>
      <c r="JVJ1" s="212"/>
      <c r="JVK1" s="212"/>
      <c r="JVL1" s="212"/>
      <c r="JVM1" s="212"/>
      <c r="JVN1" s="212"/>
      <c r="JVO1" s="212"/>
      <c r="JVP1" s="212"/>
      <c r="JVQ1" s="212"/>
      <c r="JVR1" s="212"/>
      <c r="JVS1" s="212"/>
      <c r="JVT1" s="212"/>
      <c r="JVU1" s="212"/>
      <c r="JVV1" s="212"/>
      <c r="JVW1" s="212"/>
      <c r="JVX1" s="212"/>
      <c r="JVY1" s="212"/>
      <c r="JVZ1" s="212"/>
      <c r="JWA1" s="212"/>
      <c r="JWB1" s="212"/>
      <c r="JWC1" s="212"/>
      <c r="JWD1" s="212"/>
      <c r="JWE1" s="212"/>
      <c r="JWF1" s="212"/>
      <c r="JWG1" s="212"/>
      <c r="JWH1" s="212"/>
      <c r="JWI1" s="212"/>
      <c r="JWJ1" s="212"/>
      <c r="JWK1" s="212"/>
      <c r="JWL1" s="212"/>
      <c r="JWM1" s="212"/>
      <c r="JWN1" s="212"/>
      <c r="JWO1" s="212"/>
      <c r="JWP1" s="212"/>
      <c r="JWQ1" s="212"/>
      <c r="JWR1" s="212"/>
      <c r="JWS1" s="212"/>
      <c r="JWT1" s="212"/>
      <c r="JWU1" s="212"/>
      <c r="JWV1" s="212"/>
      <c r="JWW1" s="212"/>
      <c r="JWX1" s="212"/>
      <c r="JWY1" s="212"/>
      <c r="JWZ1" s="212"/>
      <c r="JXA1" s="212"/>
      <c r="JXB1" s="212"/>
      <c r="JXC1" s="212"/>
      <c r="JXD1" s="212"/>
      <c r="JXE1" s="212"/>
      <c r="JXF1" s="212"/>
      <c r="JXG1" s="212"/>
      <c r="JXH1" s="212"/>
      <c r="JXI1" s="212"/>
      <c r="JXJ1" s="212"/>
      <c r="JXK1" s="212"/>
      <c r="JXL1" s="212"/>
      <c r="JXM1" s="212"/>
      <c r="JXN1" s="212"/>
      <c r="JXO1" s="212"/>
      <c r="JXP1" s="212"/>
      <c r="JXQ1" s="212"/>
      <c r="JXR1" s="212"/>
      <c r="JXS1" s="212"/>
      <c r="JXT1" s="212"/>
      <c r="JXU1" s="212"/>
      <c r="JXV1" s="212"/>
      <c r="JXW1" s="212"/>
      <c r="JXX1" s="212"/>
      <c r="JXY1" s="212"/>
      <c r="JXZ1" s="212"/>
      <c r="JYA1" s="212"/>
      <c r="JYB1" s="212"/>
      <c r="JYC1" s="212"/>
      <c r="JYD1" s="212"/>
      <c r="JYE1" s="212"/>
      <c r="JYF1" s="212"/>
      <c r="JYG1" s="212"/>
      <c r="JYH1" s="212"/>
      <c r="JYI1" s="212"/>
      <c r="JYJ1" s="212"/>
      <c r="JYK1" s="212"/>
      <c r="JYL1" s="212"/>
      <c r="JYM1" s="212"/>
      <c r="JYN1" s="212"/>
      <c r="JYO1" s="212"/>
      <c r="JYP1" s="212"/>
      <c r="JYQ1" s="212"/>
      <c r="JYR1" s="212"/>
      <c r="JYS1" s="212"/>
      <c r="JYT1" s="212"/>
      <c r="JYU1" s="212"/>
      <c r="JYV1" s="212"/>
      <c r="JYW1" s="212"/>
      <c r="JYX1" s="212"/>
      <c r="JYY1" s="212"/>
      <c r="JYZ1" s="212"/>
      <c r="JZA1" s="212"/>
      <c r="JZB1" s="212"/>
      <c r="JZC1" s="212"/>
      <c r="JZD1" s="212"/>
      <c r="JZE1" s="212"/>
      <c r="JZF1" s="212"/>
      <c r="JZG1" s="212"/>
      <c r="JZH1" s="212"/>
      <c r="JZI1" s="212"/>
      <c r="JZJ1" s="212"/>
      <c r="JZK1" s="212"/>
      <c r="JZL1" s="212"/>
      <c r="JZM1" s="212"/>
      <c r="JZN1" s="212"/>
      <c r="JZO1" s="212"/>
      <c r="JZP1" s="212"/>
      <c r="JZQ1" s="212"/>
      <c r="JZR1" s="212"/>
      <c r="JZS1" s="212"/>
      <c r="JZT1" s="212"/>
      <c r="JZU1" s="212"/>
      <c r="JZV1" s="212"/>
      <c r="JZW1" s="212"/>
      <c r="JZX1" s="212"/>
      <c r="JZY1" s="212"/>
      <c r="JZZ1" s="212"/>
      <c r="KAA1" s="212"/>
      <c r="KAB1" s="212"/>
      <c r="KAC1" s="212"/>
      <c r="KAD1" s="212"/>
      <c r="KAE1" s="212"/>
      <c r="KAF1" s="212"/>
      <c r="KAG1" s="212"/>
      <c r="KAH1" s="212"/>
      <c r="KAI1" s="212"/>
      <c r="KAJ1" s="212"/>
      <c r="KAK1" s="212"/>
      <c r="KAL1" s="212"/>
      <c r="KAM1" s="212"/>
      <c r="KAN1" s="212"/>
      <c r="KAO1" s="212"/>
      <c r="KAP1" s="212"/>
      <c r="KAQ1" s="212"/>
      <c r="KAR1" s="212"/>
      <c r="KAS1" s="212"/>
      <c r="KAT1" s="212"/>
      <c r="KAU1" s="212"/>
      <c r="KAV1" s="212"/>
      <c r="KAW1" s="212"/>
      <c r="KAX1" s="212"/>
      <c r="KAY1" s="212"/>
      <c r="KAZ1" s="212"/>
      <c r="KBA1" s="212"/>
      <c r="KBB1" s="212"/>
      <c r="KBC1" s="212"/>
      <c r="KBD1" s="212"/>
      <c r="KBE1" s="212"/>
      <c r="KBF1" s="212"/>
      <c r="KBG1" s="212"/>
      <c r="KBH1" s="212"/>
      <c r="KBI1" s="212"/>
      <c r="KBJ1" s="212"/>
      <c r="KBK1" s="212"/>
      <c r="KBL1" s="212"/>
      <c r="KBM1" s="212"/>
      <c r="KBN1" s="212"/>
      <c r="KBO1" s="212"/>
      <c r="KBP1" s="212"/>
      <c r="KBQ1" s="212"/>
      <c r="KBR1" s="212"/>
      <c r="KBS1" s="212"/>
      <c r="KBT1" s="212"/>
      <c r="KBU1" s="212"/>
      <c r="KBV1" s="212"/>
      <c r="KBW1" s="212"/>
      <c r="KBX1" s="212"/>
      <c r="KBY1" s="212"/>
      <c r="KBZ1" s="212"/>
      <c r="KCA1" s="212"/>
      <c r="KCB1" s="212"/>
      <c r="KCC1" s="212"/>
      <c r="KCD1" s="212"/>
      <c r="KCE1" s="212"/>
      <c r="KCF1" s="212"/>
      <c r="KCG1" s="212"/>
      <c r="KCH1" s="212"/>
      <c r="KCI1" s="212"/>
      <c r="KCJ1" s="212"/>
      <c r="KCK1" s="212"/>
      <c r="KCL1" s="212"/>
      <c r="KCM1" s="212"/>
      <c r="KCN1" s="212"/>
      <c r="KCO1" s="212"/>
      <c r="KCP1" s="212"/>
      <c r="KCQ1" s="212"/>
      <c r="KCR1" s="212"/>
      <c r="KCS1" s="212"/>
      <c r="KCT1" s="212"/>
      <c r="KCU1" s="212"/>
      <c r="KCV1" s="212"/>
      <c r="KCW1" s="212"/>
      <c r="KCX1" s="212"/>
      <c r="KCY1" s="212"/>
      <c r="KCZ1" s="212"/>
      <c r="KDA1" s="212"/>
      <c r="KDB1" s="212"/>
      <c r="KDC1" s="212"/>
      <c r="KDD1" s="212"/>
      <c r="KDE1" s="212"/>
      <c r="KDF1" s="212"/>
      <c r="KDG1" s="212"/>
      <c r="KDH1" s="212"/>
      <c r="KDI1" s="212"/>
      <c r="KDJ1" s="212"/>
      <c r="KDK1" s="212"/>
      <c r="KDL1" s="212"/>
      <c r="KDM1" s="212"/>
      <c r="KDN1" s="212"/>
      <c r="KDO1" s="212"/>
      <c r="KDP1" s="212"/>
      <c r="KDQ1" s="212"/>
      <c r="KDR1" s="212"/>
      <c r="KDS1" s="212"/>
      <c r="KDT1" s="212"/>
      <c r="KDU1" s="212"/>
      <c r="KDV1" s="212"/>
      <c r="KDW1" s="212"/>
      <c r="KDX1" s="212"/>
      <c r="KDY1" s="212"/>
      <c r="KDZ1" s="212"/>
      <c r="KEA1" s="212"/>
      <c r="KEB1" s="212"/>
      <c r="KEC1" s="212"/>
      <c r="KED1" s="212"/>
      <c r="KEE1" s="212"/>
      <c r="KEF1" s="212"/>
      <c r="KEG1" s="212"/>
      <c r="KEH1" s="212"/>
      <c r="KEI1" s="212"/>
      <c r="KEJ1" s="212"/>
      <c r="KEK1" s="212"/>
      <c r="KEL1" s="212"/>
      <c r="KEM1" s="212"/>
      <c r="KEN1" s="212"/>
      <c r="KEO1" s="212"/>
      <c r="KEP1" s="212"/>
      <c r="KEQ1" s="212"/>
      <c r="KER1" s="212"/>
      <c r="KES1" s="212"/>
      <c r="KET1" s="212"/>
      <c r="KEU1" s="212"/>
      <c r="KEV1" s="212"/>
      <c r="KEW1" s="212"/>
      <c r="KEX1" s="212"/>
      <c r="KEY1" s="212"/>
      <c r="KEZ1" s="212"/>
      <c r="KFA1" s="212"/>
      <c r="KFB1" s="212"/>
      <c r="KFC1" s="212"/>
      <c r="KFD1" s="212"/>
      <c r="KFE1" s="212"/>
      <c r="KFF1" s="212"/>
      <c r="KFG1" s="212"/>
      <c r="KFH1" s="212"/>
      <c r="KFI1" s="212"/>
      <c r="KFJ1" s="212"/>
      <c r="KFK1" s="212"/>
      <c r="KFL1" s="212"/>
      <c r="KFM1" s="212"/>
      <c r="KFN1" s="212"/>
      <c r="KFO1" s="212"/>
      <c r="KFP1" s="212"/>
      <c r="KFQ1" s="212"/>
      <c r="KFR1" s="212"/>
      <c r="KFS1" s="212"/>
      <c r="KFT1" s="212"/>
      <c r="KFU1" s="212"/>
      <c r="KFV1" s="212"/>
      <c r="KFW1" s="212"/>
      <c r="KFX1" s="212"/>
      <c r="KFY1" s="212"/>
      <c r="KFZ1" s="212"/>
      <c r="KGA1" s="212"/>
      <c r="KGB1" s="212"/>
      <c r="KGC1" s="212"/>
      <c r="KGD1" s="212"/>
      <c r="KGE1" s="212"/>
      <c r="KGF1" s="212"/>
      <c r="KGG1" s="212"/>
      <c r="KGH1" s="212"/>
      <c r="KGI1" s="212"/>
      <c r="KGJ1" s="212"/>
      <c r="KGK1" s="212"/>
      <c r="KGL1" s="212"/>
      <c r="KGM1" s="212"/>
      <c r="KGN1" s="212"/>
      <c r="KGO1" s="212"/>
      <c r="KGP1" s="212"/>
      <c r="KGQ1" s="212"/>
      <c r="KGR1" s="212"/>
      <c r="KGS1" s="212"/>
      <c r="KGT1" s="212"/>
      <c r="KGU1" s="212"/>
      <c r="KGV1" s="212"/>
      <c r="KGW1" s="212"/>
      <c r="KGX1" s="212"/>
      <c r="KGY1" s="212"/>
      <c r="KGZ1" s="212"/>
      <c r="KHA1" s="212"/>
      <c r="KHB1" s="212"/>
      <c r="KHC1" s="212"/>
      <c r="KHD1" s="212"/>
      <c r="KHE1" s="212"/>
      <c r="KHF1" s="212"/>
      <c r="KHG1" s="212"/>
      <c r="KHH1" s="212"/>
      <c r="KHI1" s="212"/>
      <c r="KHJ1" s="212"/>
      <c r="KHK1" s="212"/>
      <c r="KHL1" s="212"/>
      <c r="KHM1" s="212"/>
      <c r="KHN1" s="212"/>
      <c r="KHO1" s="212"/>
      <c r="KHP1" s="212"/>
      <c r="KHQ1" s="212"/>
      <c r="KHR1" s="212"/>
      <c r="KHS1" s="212"/>
      <c r="KHT1" s="212"/>
      <c r="KHU1" s="212"/>
      <c r="KHV1" s="212"/>
      <c r="KHW1" s="212"/>
      <c r="KHX1" s="212"/>
      <c r="KHY1" s="212"/>
      <c r="KHZ1" s="212"/>
      <c r="KIA1" s="212"/>
      <c r="KIB1" s="212"/>
      <c r="KIC1" s="212"/>
      <c r="KID1" s="212"/>
      <c r="KIE1" s="212"/>
      <c r="KIF1" s="212"/>
      <c r="KIG1" s="212"/>
      <c r="KIH1" s="212"/>
      <c r="KII1" s="212"/>
      <c r="KIJ1" s="212"/>
      <c r="KIK1" s="212"/>
      <c r="KIL1" s="212"/>
      <c r="KIM1" s="212"/>
      <c r="KIN1" s="212"/>
      <c r="KIO1" s="212"/>
      <c r="KIP1" s="212"/>
      <c r="KIQ1" s="212"/>
      <c r="KIR1" s="212"/>
      <c r="KIS1" s="212"/>
      <c r="KIT1" s="212"/>
      <c r="KIU1" s="212"/>
      <c r="KIV1" s="212"/>
      <c r="KIW1" s="212"/>
      <c r="KIX1" s="212"/>
      <c r="KIY1" s="212"/>
      <c r="KIZ1" s="212"/>
      <c r="KJA1" s="212"/>
      <c r="KJB1" s="212"/>
      <c r="KJC1" s="212"/>
      <c r="KJD1" s="212"/>
      <c r="KJE1" s="212"/>
      <c r="KJF1" s="212"/>
      <c r="KJG1" s="212"/>
      <c r="KJH1" s="212"/>
      <c r="KJI1" s="212"/>
      <c r="KJJ1" s="212"/>
      <c r="KJK1" s="212"/>
      <c r="KJL1" s="212"/>
      <c r="KJM1" s="212"/>
      <c r="KJN1" s="212"/>
      <c r="KJO1" s="212"/>
      <c r="KJP1" s="212"/>
      <c r="KJQ1" s="212"/>
      <c r="KJR1" s="212"/>
      <c r="KJS1" s="212"/>
      <c r="KJT1" s="212"/>
      <c r="KJU1" s="212"/>
      <c r="KJV1" s="212"/>
      <c r="KJW1" s="212"/>
      <c r="KJX1" s="212"/>
      <c r="KJY1" s="212"/>
      <c r="KJZ1" s="212"/>
      <c r="KKA1" s="212"/>
      <c r="KKB1" s="212"/>
      <c r="KKC1" s="212"/>
      <c r="KKD1" s="212"/>
      <c r="KKE1" s="212"/>
      <c r="KKF1" s="212"/>
      <c r="KKG1" s="212"/>
      <c r="KKH1" s="212"/>
      <c r="KKI1" s="212"/>
      <c r="KKJ1" s="212"/>
      <c r="KKK1" s="212"/>
      <c r="KKL1" s="212"/>
      <c r="KKM1" s="212"/>
      <c r="KKN1" s="212"/>
      <c r="KKO1" s="212"/>
      <c r="KKP1" s="212"/>
      <c r="KKQ1" s="212"/>
      <c r="KKR1" s="212"/>
      <c r="KKS1" s="212"/>
      <c r="KKT1" s="212"/>
      <c r="KKU1" s="212"/>
      <c r="KKV1" s="212"/>
      <c r="KKW1" s="212"/>
      <c r="KKX1" s="212"/>
      <c r="KKY1" s="212"/>
      <c r="KKZ1" s="212"/>
      <c r="KLA1" s="212"/>
      <c r="KLB1" s="212"/>
      <c r="KLC1" s="212"/>
      <c r="KLD1" s="212"/>
      <c r="KLE1" s="212"/>
      <c r="KLF1" s="212"/>
      <c r="KLG1" s="212"/>
      <c r="KLH1" s="212"/>
      <c r="KLI1" s="212"/>
      <c r="KLJ1" s="212"/>
      <c r="KLK1" s="212"/>
      <c r="KLL1" s="212"/>
      <c r="KLM1" s="212"/>
      <c r="KLN1" s="212"/>
      <c r="KLO1" s="212"/>
      <c r="KLP1" s="212"/>
      <c r="KLQ1" s="212"/>
      <c r="KLR1" s="212"/>
      <c r="KLS1" s="212"/>
      <c r="KLT1" s="212"/>
      <c r="KLU1" s="212"/>
      <c r="KLV1" s="212"/>
      <c r="KLW1" s="212"/>
      <c r="KLX1" s="212"/>
      <c r="KLY1" s="212"/>
      <c r="KLZ1" s="212"/>
      <c r="KMA1" s="212"/>
      <c r="KMB1" s="212"/>
      <c r="KMC1" s="212"/>
      <c r="KMD1" s="212"/>
      <c r="KME1" s="212"/>
      <c r="KMF1" s="212"/>
      <c r="KMG1" s="212"/>
      <c r="KMH1" s="212"/>
      <c r="KMI1" s="212"/>
      <c r="KMJ1" s="212"/>
      <c r="KMK1" s="212"/>
      <c r="KML1" s="212"/>
      <c r="KMM1" s="212"/>
      <c r="KMN1" s="212"/>
      <c r="KMO1" s="212"/>
      <c r="KMP1" s="212"/>
      <c r="KMQ1" s="212"/>
      <c r="KMR1" s="212"/>
      <c r="KMS1" s="212"/>
      <c r="KMT1" s="212"/>
      <c r="KMU1" s="212"/>
      <c r="KMV1" s="212"/>
      <c r="KMW1" s="212"/>
      <c r="KMX1" s="212"/>
      <c r="KMY1" s="212"/>
      <c r="KMZ1" s="212"/>
      <c r="KNA1" s="212"/>
      <c r="KNB1" s="212"/>
      <c r="KNC1" s="212"/>
      <c r="KND1" s="212"/>
      <c r="KNE1" s="212"/>
      <c r="KNF1" s="212"/>
      <c r="KNG1" s="212"/>
      <c r="KNH1" s="212"/>
      <c r="KNI1" s="212"/>
      <c r="KNJ1" s="212"/>
      <c r="KNK1" s="212"/>
      <c r="KNL1" s="212"/>
      <c r="KNM1" s="212"/>
      <c r="KNN1" s="212"/>
      <c r="KNO1" s="212"/>
      <c r="KNP1" s="212"/>
      <c r="KNQ1" s="212"/>
      <c r="KNR1" s="212"/>
      <c r="KNS1" s="212"/>
      <c r="KNT1" s="212"/>
      <c r="KNU1" s="212"/>
      <c r="KNV1" s="212"/>
      <c r="KNW1" s="212"/>
      <c r="KNX1" s="212"/>
      <c r="KNY1" s="212"/>
      <c r="KNZ1" s="212"/>
      <c r="KOA1" s="212"/>
      <c r="KOB1" s="212"/>
      <c r="KOC1" s="212"/>
      <c r="KOD1" s="212"/>
      <c r="KOE1" s="212"/>
      <c r="KOF1" s="212"/>
      <c r="KOG1" s="212"/>
      <c r="KOH1" s="212"/>
      <c r="KOI1" s="212"/>
      <c r="KOJ1" s="212"/>
      <c r="KOK1" s="212"/>
      <c r="KOL1" s="212"/>
      <c r="KOM1" s="212"/>
      <c r="KON1" s="212"/>
      <c r="KOO1" s="212"/>
      <c r="KOP1" s="212"/>
      <c r="KOQ1" s="212"/>
      <c r="KOR1" s="212"/>
      <c r="KOS1" s="212"/>
      <c r="KOT1" s="212"/>
      <c r="KOU1" s="212"/>
      <c r="KOV1" s="212"/>
      <c r="KOW1" s="212"/>
      <c r="KOX1" s="212"/>
      <c r="KOY1" s="212"/>
      <c r="KOZ1" s="212"/>
      <c r="KPA1" s="212"/>
      <c r="KPB1" s="212"/>
      <c r="KPC1" s="212"/>
      <c r="KPD1" s="212"/>
      <c r="KPE1" s="212"/>
      <c r="KPF1" s="212"/>
      <c r="KPG1" s="212"/>
      <c r="KPH1" s="212"/>
      <c r="KPI1" s="212"/>
      <c r="KPJ1" s="212"/>
      <c r="KPK1" s="212"/>
      <c r="KPL1" s="212"/>
      <c r="KPM1" s="212"/>
      <c r="KPN1" s="212"/>
      <c r="KPO1" s="212"/>
      <c r="KPP1" s="212"/>
      <c r="KPQ1" s="212"/>
      <c r="KPR1" s="212"/>
      <c r="KPS1" s="212"/>
      <c r="KPT1" s="212"/>
      <c r="KPU1" s="212"/>
      <c r="KPV1" s="212"/>
      <c r="KPW1" s="212"/>
      <c r="KPX1" s="212"/>
      <c r="KPY1" s="212"/>
      <c r="KPZ1" s="212"/>
      <c r="KQA1" s="212"/>
      <c r="KQB1" s="212"/>
      <c r="KQC1" s="212"/>
      <c r="KQD1" s="212"/>
      <c r="KQE1" s="212"/>
      <c r="KQF1" s="212"/>
      <c r="KQG1" s="212"/>
      <c r="KQH1" s="212"/>
      <c r="KQI1" s="212"/>
      <c r="KQJ1" s="212"/>
      <c r="KQK1" s="212"/>
      <c r="KQL1" s="212"/>
      <c r="KQM1" s="212"/>
      <c r="KQN1" s="212"/>
      <c r="KQO1" s="212"/>
      <c r="KQP1" s="212"/>
      <c r="KQQ1" s="212"/>
      <c r="KQR1" s="212"/>
      <c r="KQS1" s="212"/>
      <c r="KQT1" s="212"/>
      <c r="KQU1" s="212"/>
      <c r="KQV1" s="212"/>
      <c r="KQW1" s="212"/>
      <c r="KQX1" s="212"/>
      <c r="KQY1" s="212"/>
      <c r="KQZ1" s="212"/>
      <c r="KRA1" s="212"/>
      <c r="KRB1" s="212"/>
      <c r="KRC1" s="212"/>
      <c r="KRD1" s="212"/>
      <c r="KRE1" s="212"/>
      <c r="KRF1" s="212"/>
      <c r="KRG1" s="212"/>
      <c r="KRH1" s="212"/>
      <c r="KRI1" s="212"/>
      <c r="KRJ1" s="212"/>
      <c r="KRK1" s="212"/>
      <c r="KRL1" s="212"/>
      <c r="KRM1" s="212"/>
      <c r="KRN1" s="212"/>
      <c r="KRO1" s="212"/>
      <c r="KRP1" s="212"/>
      <c r="KRQ1" s="212"/>
      <c r="KRR1" s="212"/>
      <c r="KRS1" s="212"/>
      <c r="KRT1" s="212"/>
      <c r="KRU1" s="212"/>
      <c r="KRV1" s="212"/>
      <c r="KRW1" s="212"/>
      <c r="KRX1" s="212"/>
      <c r="KRY1" s="212"/>
      <c r="KRZ1" s="212"/>
      <c r="KSA1" s="212"/>
      <c r="KSB1" s="212"/>
      <c r="KSC1" s="212"/>
      <c r="KSD1" s="212"/>
      <c r="KSE1" s="212"/>
      <c r="KSF1" s="212"/>
      <c r="KSG1" s="212"/>
      <c r="KSH1" s="212"/>
      <c r="KSI1" s="212"/>
      <c r="KSJ1" s="212"/>
      <c r="KSK1" s="212"/>
      <c r="KSL1" s="212"/>
      <c r="KSM1" s="212"/>
      <c r="KSN1" s="212"/>
      <c r="KSO1" s="212"/>
      <c r="KSP1" s="212"/>
      <c r="KSQ1" s="212"/>
      <c r="KSR1" s="212"/>
      <c r="KSS1" s="212"/>
      <c r="KST1" s="212"/>
      <c r="KSU1" s="212"/>
      <c r="KSV1" s="212"/>
      <c r="KSW1" s="212"/>
      <c r="KSX1" s="212"/>
      <c r="KSY1" s="212"/>
      <c r="KSZ1" s="212"/>
      <c r="KTA1" s="212"/>
      <c r="KTB1" s="212"/>
      <c r="KTC1" s="212"/>
      <c r="KTD1" s="212"/>
      <c r="KTE1" s="212"/>
      <c r="KTF1" s="212"/>
      <c r="KTG1" s="212"/>
      <c r="KTH1" s="212"/>
      <c r="KTI1" s="212"/>
      <c r="KTJ1" s="212"/>
      <c r="KTK1" s="212"/>
      <c r="KTL1" s="212"/>
      <c r="KTM1" s="212"/>
      <c r="KTN1" s="212"/>
      <c r="KTO1" s="212"/>
      <c r="KTP1" s="212"/>
      <c r="KTQ1" s="212"/>
      <c r="KTR1" s="212"/>
      <c r="KTS1" s="212"/>
      <c r="KTT1" s="212"/>
      <c r="KTU1" s="212"/>
      <c r="KTV1" s="212"/>
      <c r="KTW1" s="212"/>
      <c r="KTX1" s="212"/>
      <c r="KTY1" s="212"/>
      <c r="KTZ1" s="212"/>
      <c r="KUA1" s="212"/>
      <c r="KUB1" s="212"/>
      <c r="KUC1" s="212"/>
      <c r="KUD1" s="212"/>
      <c r="KUE1" s="212"/>
      <c r="KUF1" s="212"/>
      <c r="KUG1" s="212"/>
      <c r="KUH1" s="212"/>
      <c r="KUI1" s="212"/>
      <c r="KUJ1" s="212"/>
      <c r="KUK1" s="212"/>
      <c r="KUL1" s="212"/>
      <c r="KUM1" s="212"/>
      <c r="KUN1" s="212"/>
      <c r="KUO1" s="212"/>
      <c r="KUP1" s="212"/>
      <c r="KUQ1" s="212"/>
      <c r="KUR1" s="212"/>
      <c r="KUS1" s="212"/>
      <c r="KUT1" s="212"/>
      <c r="KUU1" s="212"/>
      <c r="KUV1" s="212"/>
      <c r="KUW1" s="212"/>
      <c r="KUX1" s="212"/>
      <c r="KUY1" s="212"/>
      <c r="KUZ1" s="212"/>
      <c r="KVA1" s="212"/>
      <c r="KVB1" s="212"/>
      <c r="KVC1" s="212"/>
      <c r="KVD1" s="212"/>
      <c r="KVE1" s="212"/>
      <c r="KVF1" s="212"/>
      <c r="KVG1" s="212"/>
      <c r="KVH1" s="212"/>
      <c r="KVI1" s="212"/>
      <c r="KVJ1" s="212"/>
      <c r="KVK1" s="212"/>
      <c r="KVL1" s="212"/>
      <c r="KVM1" s="212"/>
      <c r="KVN1" s="212"/>
      <c r="KVO1" s="212"/>
      <c r="KVP1" s="212"/>
      <c r="KVQ1" s="212"/>
      <c r="KVR1" s="212"/>
      <c r="KVS1" s="212"/>
      <c r="KVT1" s="212"/>
      <c r="KVU1" s="212"/>
      <c r="KVV1" s="212"/>
      <c r="KVW1" s="212"/>
      <c r="KVX1" s="212"/>
      <c r="KVY1" s="212"/>
      <c r="KVZ1" s="212"/>
      <c r="KWA1" s="212"/>
      <c r="KWB1" s="212"/>
      <c r="KWC1" s="212"/>
      <c r="KWD1" s="212"/>
      <c r="KWE1" s="212"/>
      <c r="KWF1" s="212"/>
      <c r="KWG1" s="212"/>
      <c r="KWH1" s="212"/>
      <c r="KWI1" s="212"/>
      <c r="KWJ1" s="212"/>
      <c r="KWK1" s="212"/>
      <c r="KWL1" s="212"/>
      <c r="KWM1" s="212"/>
      <c r="KWN1" s="212"/>
      <c r="KWO1" s="212"/>
      <c r="KWP1" s="212"/>
      <c r="KWQ1" s="212"/>
      <c r="KWR1" s="212"/>
      <c r="KWS1" s="212"/>
      <c r="KWT1" s="212"/>
      <c r="KWU1" s="212"/>
      <c r="KWV1" s="212"/>
      <c r="KWW1" s="212"/>
      <c r="KWX1" s="212"/>
      <c r="KWY1" s="212"/>
      <c r="KWZ1" s="212"/>
      <c r="KXA1" s="212"/>
      <c r="KXB1" s="212"/>
      <c r="KXC1" s="212"/>
      <c r="KXD1" s="212"/>
      <c r="KXE1" s="212"/>
      <c r="KXF1" s="212"/>
      <c r="KXG1" s="212"/>
      <c r="KXH1" s="212"/>
      <c r="KXI1" s="212"/>
      <c r="KXJ1" s="212"/>
      <c r="KXK1" s="212"/>
      <c r="KXL1" s="212"/>
      <c r="KXM1" s="212"/>
      <c r="KXN1" s="212"/>
      <c r="KXO1" s="212"/>
      <c r="KXP1" s="212"/>
      <c r="KXQ1" s="212"/>
      <c r="KXR1" s="212"/>
      <c r="KXS1" s="212"/>
      <c r="KXT1" s="212"/>
      <c r="KXU1" s="212"/>
      <c r="KXV1" s="212"/>
      <c r="KXW1" s="212"/>
      <c r="KXX1" s="212"/>
      <c r="KXY1" s="212"/>
      <c r="KXZ1" s="212"/>
      <c r="KYA1" s="212"/>
      <c r="KYB1" s="212"/>
      <c r="KYC1" s="212"/>
      <c r="KYD1" s="212"/>
      <c r="KYE1" s="212"/>
      <c r="KYF1" s="212"/>
      <c r="KYG1" s="212"/>
      <c r="KYH1" s="212"/>
      <c r="KYI1" s="212"/>
      <c r="KYJ1" s="212"/>
      <c r="KYK1" s="212"/>
      <c r="KYL1" s="212"/>
      <c r="KYM1" s="212"/>
      <c r="KYN1" s="212"/>
      <c r="KYO1" s="212"/>
      <c r="KYP1" s="212"/>
      <c r="KYQ1" s="212"/>
      <c r="KYR1" s="212"/>
      <c r="KYS1" s="212"/>
      <c r="KYT1" s="212"/>
      <c r="KYU1" s="212"/>
      <c r="KYV1" s="212"/>
      <c r="KYW1" s="212"/>
      <c r="KYX1" s="212"/>
      <c r="KYY1" s="212"/>
      <c r="KYZ1" s="212"/>
      <c r="KZA1" s="212"/>
      <c r="KZB1" s="212"/>
      <c r="KZC1" s="212"/>
      <c r="KZD1" s="212"/>
      <c r="KZE1" s="212"/>
      <c r="KZF1" s="212"/>
      <c r="KZG1" s="212"/>
      <c r="KZH1" s="212"/>
      <c r="KZI1" s="212"/>
      <c r="KZJ1" s="212"/>
      <c r="KZK1" s="212"/>
      <c r="KZL1" s="212"/>
      <c r="KZM1" s="212"/>
      <c r="KZN1" s="212"/>
      <c r="KZO1" s="212"/>
      <c r="KZP1" s="212"/>
      <c r="KZQ1" s="212"/>
      <c r="KZR1" s="212"/>
      <c r="KZS1" s="212"/>
      <c r="KZT1" s="212"/>
      <c r="KZU1" s="212"/>
      <c r="KZV1" s="212"/>
      <c r="KZW1" s="212"/>
      <c r="KZX1" s="212"/>
      <c r="KZY1" s="212"/>
      <c r="KZZ1" s="212"/>
      <c r="LAA1" s="212"/>
      <c r="LAB1" s="212"/>
      <c r="LAC1" s="212"/>
      <c r="LAD1" s="212"/>
      <c r="LAE1" s="212"/>
      <c r="LAF1" s="212"/>
      <c r="LAG1" s="212"/>
      <c r="LAH1" s="212"/>
      <c r="LAI1" s="212"/>
      <c r="LAJ1" s="212"/>
      <c r="LAK1" s="212"/>
      <c r="LAL1" s="212"/>
      <c r="LAM1" s="212"/>
      <c r="LAN1" s="212"/>
      <c r="LAO1" s="212"/>
      <c r="LAP1" s="212"/>
      <c r="LAQ1" s="212"/>
      <c r="LAR1" s="212"/>
      <c r="LAS1" s="212"/>
      <c r="LAT1" s="212"/>
      <c r="LAU1" s="212"/>
      <c r="LAV1" s="212"/>
      <c r="LAW1" s="212"/>
      <c r="LAX1" s="212"/>
      <c r="LAY1" s="212"/>
      <c r="LAZ1" s="212"/>
      <c r="LBA1" s="212"/>
      <c r="LBB1" s="212"/>
      <c r="LBC1" s="212"/>
      <c r="LBD1" s="212"/>
      <c r="LBE1" s="212"/>
      <c r="LBF1" s="212"/>
      <c r="LBG1" s="212"/>
      <c r="LBH1" s="212"/>
      <c r="LBI1" s="212"/>
      <c r="LBJ1" s="212"/>
      <c r="LBK1" s="212"/>
      <c r="LBL1" s="212"/>
      <c r="LBM1" s="212"/>
      <c r="LBN1" s="212"/>
      <c r="LBO1" s="212"/>
      <c r="LBP1" s="212"/>
      <c r="LBQ1" s="212"/>
      <c r="LBR1" s="212"/>
      <c r="LBS1" s="212"/>
      <c r="LBT1" s="212"/>
      <c r="LBU1" s="212"/>
      <c r="LBV1" s="212"/>
      <c r="LBW1" s="212"/>
      <c r="LBX1" s="212"/>
      <c r="LBY1" s="212"/>
      <c r="LBZ1" s="212"/>
      <c r="LCA1" s="212"/>
      <c r="LCB1" s="212"/>
      <c r="LCC1" s="212"/>
      <c r="LCD1" s="212"/>
      <c r="LCE1" s="212"/>
      <c r="LCF1" s="212"/>
      <c r="LCG1" s="212"/>
      <c r="LCH1" s="212"/>
      <c r="LCI1" s="212"/>
      <c r="LCJ1" s="212"/>
      <c r="LCK1" s="212"/>
      <c r="LCL1" s="212"/>
      <c r="LCM1" s="212"/>
      <c r="LCN1" s="212"/>
      <c r="LCO1" s="212"/>
      <c r="LCP1" s="212"/>
      <c r="LCQ1" s="212"/>
      <c r="LCR1" s="212"/>
      <c r="LCS1" s="212"/>
      <c r="LCT1" s="212"/>
      <c r="LCU1" s="212"/>
      <c r="LCV1" s="212"/>
      <c r="LCW1" s="212"/>
      <c r="LCX1" s="212"/>
      <c r="LCY1" s="212"/>
      <c r="LCZ1" s="212"/>
      <c r="LDA1" s="212"/>
      <c r="LDB1" s="212"/>
      <c r="LDC1" s="212"/>
      <c r="LDD1" s="212"/>
      <c r="LDE1" s="212"/>
      <c r="LDF1" s="212"/>
      <c r="LDG1" s="212"/>
      <c r="LDH1" s="212"/>
      <c r="LDI1" s="212"/>
      <c r="LDJ1" s="212"/>
      <c r="LDK1" s="212"/>
      <c r="LDL1" s="212"/>
      <c r="LDM1" s="212"/>
      <c r="LDN1" s="212"/>
      <c r="LDO1" s="212"/>
      <c r="LDP1" s="212"/>
      <c r="LDQ1" s="212"/>
      <c r="LDR1" s="212"/>
      <c r="LDS1" s="212"/>
      <c r="LDT1" s="212"/>
      <c r="LDU1" s="212"/>
      <c r="LDV1" s="212"/>
      <c r="LDW1" s="212"/>
      <c r="LDX1" s="212"/>
      <c r="LDY1" s="212"/>
      <c r="LDZ1" s="212"/>
      <c r="LEA1" s="212"/>
      <c r="LEB1" s="212"/>
      <c r="LEC1" s="212"/>
      <c r="LED1" s="212"/>
      <c r="LEE1" s="212"/>
      <c r="LEF1" s="212"/>
      <c r="LEG1" s="212"/>
      <c r="LEH1" s="212"/>
      <c r="LEI1" s="212"/>
      <c r="LEJ1" s="212"/>
      <c r="LEK1" s="212"/>
      <c r="LEL1" s="212"/>
      <c r="LEM1" s="212"/>
      <c r="LEN1" s="212"/>
      <c r="LEO1" s="212"/>
      <c r="LEP1" s="212"/>
      <c r="LEQ1" s="212"/>
      <c r="LER1" s="212"/>
      <c r="LES1" s="212"/>
      <c r="LET1" s="212"/>
      <c r="LEU1" s="212"/>
      <c r="LEV1" s="212"/>
      <c r="LEW1" s="212"/>
      <c r="LEX1" s="212"/>
      <c r="LEY1" s="212"/>
      <c r="LEZ1" s="212"/>
      <c r="LFA1" s="212"/>
      <c r="LFB1" s="212"/>
      <c r="LFC1" s="212"/>
      <c r="LFD1" s="212"/>
      <c r="LFE1" s="212"/>
      <c r="LFF1" s="212"/>
      <c r="LFG1" s="212"/>
      <c r="LFH1" s="212"/>
      <c r="LFI1" s="212"/>
      <c r="LFJ1" s="212"/>
      <c r="LFK1" s="212"/>
      <c r="LFL1" s="212"/>
      <c r="LFM1" s="212"/>
      <c r="LFN1" s="212"/>
      <c r="LFO1" s="212"/>
      <c r="LFP1" s="212"/>
      <c r="LFQ1" s="212"/>
      <c r="LFR1" s="212"/>
      <c r="LFS1" s="212"/>
      <c r="LFT1" s="212"/>
      <c r="LFU1" s="212"/>
      <c r="LFV1" s="212"/>
      <c r="LFW1" s="212"/>
      <c r="LFX1" s="212"/>
      <c r="LFY1" s="212"/>
      <c r="LFZ1" s="212"/>
      <c r="LGA1" s="212"/>
      <c r="LGB1" s="212"/>
      <c r="LGC1" s="212"/>
      <c r="LGD1" s="212"/>
      <c r="LGE1" s="212"/>
      <c r="LGF1" s="212"/>
      <c r="LGG1" s="212"/>
      <c r="LGH1" s="212"/>
      <c r="LGI1" s="212"/>
      <c r="LGJ1" s="212"/>
      <c r="LGK1" s="212"/>
      <c r="LGL1" s="212"/>
      <c r="LGM1" s="212"/>
      <c r="LGN1" s="212"/>
      <c r="LGO1" s="212"/>
      <c r="LGP1" s="212"/>
      <c r="LGQ1" s="212"/>
      <c r="LGR1" s="212"/>
      <c r="LGS1" s="212"/>
      <c r="LGT1" s="212"/>
      <c r="LGU1" s="212"/>
      <c r="LGV1" s="212"/>
      <c r="LGW1" s="212"/>
      <c r="LGX1" s="212"/>
      <c r="LGY1" s="212"/>
      <c r="LGZ1" s="212"/>
      <c r="LHA1" s="212"/>
      <c r="LHB1" s="212"/>
      <c r="LHC1" s="212"/>
      <c r="LHD1" s="212"/>
      <c r="LHE1" s="212"/>
      <c r="LHF1" s="212"/>
      <c r="LHG1" s="212"/>
      <c r="LHH1" s="212"/>
      <c r="LHI1" s="212"/>
      <c r="LHJ1" s="212"/>
      <c r="LHK1" s="212"/>
      <c r="LHL1" s="212"/>
      <c r="LHM1" s="212"/>
      <c r="LHN1" s="212"/>
      <c r="LHO1" s="212"/>
      <c r="LHP1" s="212"/>
      <c r="LHQ1" s="212"/>
      <c r="LHR1" s="212"/>
      <c r="LHS1" s="212"/>
      <c r="LHT1" s="212"/>
      <c r="LHU1" s="212"/>
      <c r="LHV1" s="212"/>
      <c r="LHW1" s="212"/>
      <c r="LHX1" s="212"/>
      <c r="LHY1" s="212"/>
      <c r="LHZ1" s="212"/>
      <c r="LIA1" s="212"/>
      <c r="LIB1" s="212"/>
      <c r="LIC1" s="212"/>
      <c r="LID1" s="212"/>
      <c r="LIE1" s="212"/>
      <c r="LIF1" s="212"/>
      <c r="LIG1" s="212"/>
      <c r="LIH1" s="212"/>
      <c r="LII1" s="212"/>
      <c r="LIJ1" s="212"/>
      <c r="LIK1" s="212"/>
      <c r="LIL1" s="212"/>
      <c r="LIM1" s="212"/>
      <c r="LIN1" s="212"/>
      <c r="LIO1" s="212"/>
      <c r="LIP1" s="212"/>
      <c r="LIQ1" s="212"/>
      <c r="LIR1" s="212"/>
      <c r="LIS1" s="212"/>
      <c r="LIT1" s="212"/>
      <c r="LIU1" s="212"/>
      <c r="LIV1" s="212"/>
      <c r="LIW1" s="212"/>
      <c r="LIX1" s="212"/>
      <c r="LIY1" s="212"/>
      <c r="LIZ1" s="212"/>
      <c r="LJA1" s="212"/>
      <c r="LJB1" s="212"/>
      <c r="LJC1" s="212"/>
      <c r="LJD1" s="212"/>
      <c r="LJE1" s="212"/>
      <c r="LJF1" s="212"/>
      <c r="LJG1" s="212"/>
      <c r="LJH1" s="212"/>
      <c r="LJI1" s="212"/>
      <c r="LJJ1" s="212"/>
      <c r="LJK1" s="212"/>
      <c r="LJL1" s="212"/>
      <c r="LJM1" s="212"/>
      <c r="LJN1" s="212"/>
      <c r="LJO1" s="212"/>
      <c r="LJP1" s="212"/>
      <c r="LJQ1" s="212"/>
      <c r="LJR1" s="212"/>
      <c r="LJS1" s="212"/>
      <c r="LJT1" s="212"/>
      <c r="LJU1" s="212"/>
      <c r="LJV1" s="212"/>
      <c r="LJW1" s="212"/>
      <c r="LJX1" s="212"/>
      <c r="LJY1" s="212"/>
      <c r="LJZ1" s="212"/>
      <c r="LKA1" s="212"/>
      <c r="LKB1" s="212"/>
      <c r="LKC1" s="212"/>
      <c r="LKD1" s="212"/>
      <c r="LKE1" s="212"/>
      <c r="LKF1" s="212"/>
      <c r="LKG1" s="212"/>
      <c r="LKH1" s="212"/>
      <c r="LKI1" s="212"/>
      <c r="LKJ1" s="212"/>
      <c r="LKK1" s="212"/>
      <c r="LKL1" s="212"/>
      <c r="LKM1" s="212"/>
      <c r="LKN1" s="212"/>
      <c r="LKO1" s="212"/>
      <c r="LKP1" s="212"/>
      <c r="LKQ1" s="212"/>
      <c r="LKR1" s="212"/>
      <c r="LKS1" s="212"/>
      <c r="LKT1" s="212"/>
      <c r="LKU1" s="212"/>
      <c r="LKV1" s="212"/>
      <c r="LKW1" s="212"/>
      <c r="LKX1" s="212"/>
      <c r="LKY1" s="212"/>
      <c r="LKZ1" s="212"/>
      <c r="LLA1" s="212"/>
      <c r="LLB1" s="212"/>
      <c r="LLC1" s="212"/>
      <c r="LLD1" s="212"/>
      <c r="LLE1" s="212"/>
      <c r="LLF1" s="212"/>
      <c r="LLG1" s="212"/>
      <c r="LLH1" s="212"/>
      <c r="LLI1" s="212"/>
      <c r="LLJ1" s="212"/>
      <c r="LLK1" s="212"/>
      <c r="LLL1" s="212"/>
      <c r="LLM1" s="212"/>
      <c r="LLN1" s="212"/>
      <c r="LLO1" s="212"/>
      <c r="LLP1" s="212"/>
      <c r="LLQ1" s="212"/>
      <c r="LLR1" s="212"/>
      <c r="LLS1" s="212"/>
      <c r="LLT1" s="212"/>
      <c r="LLU1" s="212"/>
      <c r="LLV1" s="212"/>
      <c r="LLW1" s="212"/>
      <c r="LLX1" s="212"/>
      <c r="LLY1" s="212"/>
      <c r="LLZ1" s="212"/>
      <c r="LMA1" s="212"/>
      <c r="LMB1" s="212"/>
      <c r="LMC1" s="212"/>
      <c r="LMD1" s="212"/>
      <c r="LME1" s="212"/>
      <c r="LMF1" s="212"/>
      <c r="LMG1" s="212"/>
      <c r="LMH1" s="212"/>
      <c r="LMI1" s="212"/>
      <c r="LMJ1" s="212"/>
      <c r="LMK1" s="212"/>
      <c r="LML1" s="212"/>
      <c r="LMM1" s="212"/>
      <c r="LMN1" s="212"/>
      <c r="LMO1" s="212"/>
      <c r="LMP1" s="212"/>
      <c r="LMQ1" s="212"/>
      <c r="LMR1" s="212"/>
      <c r="LMS1" s="212"/>
      <c r="LMT1" s="212"/>
      <c r="LMU1" s="212"/>
      <c r="LMV1" s="212"/>
      <c r="LMW1" s="212"/>
      <c r="LMX1" s="212"/>
      <c r="LMY1" s="212"/>
      <c r="LMZ1" s="212"/>
      <c r="LNA1" s="212"/>
      <c r="LNB1" s="212"/>
      <c r="LNC1" s="212"/>
      <c r="LND1" s="212"/>
      <c r="LNE1" s="212"/>
      <c r="LNF1" s="212"/>
      <c r="LNG1" s="212"/>
      <c r="LNH1" s="212"/>
      <c r="LNI1" s="212"/>
      <c r="LNJ1" s="212"/>
      <c r="LNK1" s="212"/>
      <c r="LNL1" s="212"/>
      <c r="LNM1" s="212"/>
      <c r="LNN1" s="212"/>
      <c r="LNO1" s="212"/>
      <c r="LNP1" s="212"/>
      <c r="LNQ1" s="212"/>
      <c r="LNR1" s="212"/>
      <c r="LNS1" s="212"/>
      <c r="LNT1" s="212"/>
      <c r="LNU1" s="212"/>
      <c r="LNV1" s="212"/>
      <c r="LNW1" s="212"/>
      <c r="LNX1" s="212"/>
      <c r="LNY1" s="212"/>
      <c r="LNZ1" s="212"/>
      <c r="LOA1" s="212"/>
      <c r="LOB1" s="212"/>
      <c r="LOC1" s="212"/>
      <c r="LOD1" s="212"/>
      <c r="LOE1" s="212"/>
      <c r="LOF1" s="212"/>
      <c r="LOG1" s="212"/>
      <c r="LOH1" s="212"/>
      <c r="LOI1" s="212"/>
      <c r="LOJ1" s="212"/>
      <c r="LOK1" s="212"/>
      <c r="LOL1" s="212"/>
      <c r="LOM1" s="212"/>
      <c r="LON1" s="212"/>
      <c r="LOO1" s="212"/>
      <c r="LOP1" s="212"/>
      <c r="LOQ1" s="212"/>
      <c r="LOR1" s="212"/>
      <c r="LOS1" s="212"/>
      <c r="LOT1" s="212"/>
      <c r="LOU1" s="212"/>
      <c r="LOV1" s="212"/>
      <c r="LOW1" s="212"/>
      <c r="LOX1" s="212"/>
      <c r="LOY1" s="212"/>
      <c r="LOZ1" s="212"/>
      <c r="LPA1" s="212"/>
      <c r="LPB1" s="212"/>
      <c r="LPC1" s="212"/>
      <c r="LPD1" s="212"/>
      <c r="LPE1" s="212"/>
      <c r="LPF1" s="212"/>
      <c r="LPG1" s="212"/>
      <c r="LPH1" s="212"/>
      <c r="LPI1" s="212"/>
      <c r="LPJ1" s="212"/>
      <c r="LPK1" s="212"/>
      <c r="LPL1" s="212"/>
      <c r="LPM1" s="212"/>
      <c r="LPN1" s="212"/>
      <c r="LPO1" s="212"/>
      <c r="LPP1" s="212"/>
      <c r="LPQ1" s="212"/>
      <c r="LPR1" s="212"/>
      <c r="LPS1" s="212"/>
      <c r="LPT1" s="212"/>
      <c r="LPU1" s="212"/>
      <c r="LPV1" s="212"/>
      <c r="LPW1" s="212"/>
      <c r="LPX1" s="212"/>
      <c r="LPY1" s="212"/>
      <c r="LPZ1" s="212"/>
      <c r="LQA1" s="212"/>
      <c r="LQB1" s="212"/>
      <c r="LQC1" s="212"/>
      <c r="LQD1" s="212"/>
      <c r="LQE1" s="212"/>
      <c r="LQF1" s="212"/>
      <c r="LQG1" s="212"/>
      <c r="LQH1" s="212"/>
      <c r="LQI1" s="212"/>
      <c r="LQJ1" s="212"/>
      <c r="LQK1" s="212"/>
      <c r="LQL1" s="212"/>
      <c r="LQM1" s="212"/>
      <c r="LQN1" s="212"/>
      <c r="LQO1" s="212"/>
      <c r="LQP1" s="212"/>
      <c r="LQQ1" s="212"/>
      <c r="LQR1" s="212"/>
      <c r="LQS1" s="212"/>
      <c r="LQT1" s="212"/>
      <c r="LQU1" s="212"/>
      <c r="LQV1" s="212"/>
      <c r="LQW1" s="212"/>
      <c r="LQX1" s="212"/>
      <c r="LQY1" s="212"/>
      <c r="LQZ1" s="212"/>
      <c r="LRA1" s="212"/>
      <c r="LRB1" s="212"/>
      <c r="LRC1" s="212"/>
      <c r="LRD1" s="212"/>
      <c r="LRE1" s="212"/>
      <c r="LRF1" s="212"/>
      <c r="LRG1" s="212"/>
      <c r="LRH1" s="212"/>
      <c r="LRI1" s="212"/>
      <c r="LRJ1" s="212"/>
      <c r="LRK1" s="212"/>
      <c r="LRL1" s="212"/>
      <c r="LRM1" s="212"/>
      <c r="LRN1" s="212"/>
      <c r="LRO1" s="212"/>
      <c r="LRP1" s="212"/>
      <c r="LRQ1" s="212"/>
      <c r="LRR1" s="212"/>
      <c r="LRS1" s="212"/>
      <c r="LRT1" s="212"/>
      <c r="LRU1" s="212"/>
      <c r="LRV1" s="212"/>
      <c r="LRW1" s="212"/>
      <c r="LRX1" s="212"/>
      <c r="LRY1" s="212"/>
      <c r="LRZ1" s="212"/>
      <c r="LSA1" s="212"/>
      <c r="LSB1" s="212"/>
      <c r="LSC1" s="212"/>
      <c r="LSD1" s="212"/>
      <c r="LSE1" s="212"/>
      <c r="LSF1" s="212"/>
      <c r="LSG1" s="212"/>
      <c r="LSH1" s="212"/>
      <c r="LSI1" s="212"/>
      <c r="LSJ1" s="212"/>
      <c r="LSK1" s="212"/>
      <c r="LSL1" s="212"/>
      <c r="LSM1" s="212"/>
      <c r="LSN1" s="212"/>
      <c r="LSO1" s="212"/>
      <c r="LSP1" s="212"/>
      <c r="LSQ1" s="212"/>
      <c r="LSR1" s="212"/>
      <c r="LSS1" s="212"/>
      <c r="LST1" s="212"/>
      <c r="LSU1" s="212"/>
      <c r="LSV1" s="212"/>
      <c r="LSW1" s="212"/>
      <c r="LSX1" s="212"/>
      <c r="LSY1" s="212"/>
      <c r="LSZ1" s="212"/>
      <c r="LTA1" s="212"/>
      <c r="LTB1" s="212"/>
      <c r="LTC1" s="212"/>
      <c r="LTD1" s="212"/>
      <c r="LTE1" s="212"/>
      <c r="LTF1" s="212"/>
      <c r="LTG1" s="212"/>
      <c r="LTH1" s="212"/>
      <c r="LTI1" s="212"/>
      <c r="LTJ1" s="212"/>
      <c r="LTK1" s="212"/>
      <c r="LTL1" s="212"/>
      <c r="LTM1" s="212"/>
      <c r="LTN1" s="212"/>
      <c r="LTO1" s="212"/>
      <c r="LTP1" s="212"/>
      <c r="LTQ1" s="212"/>
      <c r="LTR1" s="212"/>
      <c r="LTS1" s="212"/>
      <c r="LTT1" s="212"/>
      <c r="LTU1" s="212"/>
      <c r="LTV1" s="212"/>
      <c r="LTW1" s="212"/>
      <c r="LTX1" s="212"/>
      <c r="LTY1" s="212"/>
      <c r="LTZ1" s="212"/>
      <c r="LUA1" s="212"/>
      <c r="LUB1" s="212"/>
      <c r="LUC1" s="212"/>
      <c r="LUD1" s="212"/>
      <c r="LUE1" s="212"/>
      <c r="LUF1" s="212"/>
      <c r="LUG1" s="212"/>
      <c r="LUH1" s="212"/>
      <c r="LUI1" s="212"/>
      <c r="LUJ1" s="212"/>
      <c r="LUK1" s="212"/>
      <c r="LUL1" s="212"/>
      <c r="LUM1" s="212"/>
      <c r="LUN1" s="212"/>
      <c r="LUO1" s="212"/>
      <c r="LUP1" s="212"/>
      <c r="LUQ1" s="212"/>
      <c r="LUR1" s="212"/>
      <c r="LUS1" s="212"/>
      <c r="LUT1" s="212"/>
      <c r="LUU1" s="212"/>
      <c r="LUV1" s="212"/>
      <c r="LUW1" s="212"/>
      <c r="LUX1" s="212"/>
      <c r="LUY1" s="212"/>
      <c r="LUZ1" s="212"/>
      <c r="LVA1" s="212"/>
      <c r="LVB1" s="212"/>
      <c r="LVC1" s="212"/>
      <c r="LVD1" s="212"/>
      <c r="LVE1" s="212"/>
      <c r="LVF1" s="212"/>
      <c r="LVG1" s="212"/>
      <c r="LVH1" s="212"/>
      <c r="LVI1" s="212"/>
      <c r="LVJ1" s="212"/>
      <c r="LVK1" s="212"/>
      <c r="LVL1" s="212"/>
      <c r="LVM1" s="212"/>
      <c r="LVN1" s="212"/>
      <c r="LVO1" s="212"/>
      <c r="LVP1" s="212"/>
      <c r="LVQ1" s="212"/>
      <c r="LVR1" s="212"/>
      <c r="LVS1" s="212"/>
      <c r="LVT1" s="212"/>
      <c r="LVU1" s="212"/>
      <c r="LVV1" s="212"/>
      <c r="LVW1" s="212"/>
      <c r="LVX1" s="212"/>
      <c r="LVY1" s="212"/>
      <c r="LVZ1" s="212"/>
      <c r="LWA1" s="212"/>
      <c r="LWB1" s="212"/>
      <c r="LWC1" s="212"/>
      <c r="LWD1" s="212"/>
      <c r="LWE1" s="212"/>
      <c r="LWF1" s="212"/>
      <c r="LWG1" s="212"/>
      <c r="LWH1" s="212"/>
      <c r="LWI1" s="212"/>
      <c r="LWJ1" s="212"/>
      <c r="LWK1" s="212"/>
      <c r="LWL1" s="212"/>
      <c r="LWM1" s="212"/>
      <c r="LWN1" s="212"/>
      <c r="LWO1" s="212"/>
      <c r="LWP1" s="212"/>
      <c r="LWQ1" s="212"/>
      <c r="LWR1" s="212"/>
      <c r="LWS1" s="212"/>
      <c r="LWT1" s="212"/>
      <c r="LWU1" s="212"/>
      <c r="LWV1" s="212"/>
      <c r="LWW1" s="212"/>
      <c r="LWX1" s="212"/>
      <c r="LWY1" s="212"/>
      <c r="LWZ1" s="212"/>
      <c r="LXA1" s="212"/>
      <c r="LXB1" s="212"/>
      <c r="LXC1" s="212"/>
      <c r="LXD1" s="212"/>
      <c r="LXE1" s="212"/>
      <c r="LXF1" s="212"/>
      <c r="LXG1" s="212"/>
      <c r="LXH1" s="212"/>
      <c r="LXI1" s="212"/>
      <c r="LXJ1" s="212"/>
      <c r="LXK1" s="212"/>
      <c r="LXL1" s="212"/>
      <c r="LXM1" s="212"/>
      <c r="LXN1" s="212"/>
      <c r="LXO1" s="212"/>
      <c r="LXP1" s="212"/>
      <c r="LXQ1" s="212"/>
      <c r="LXR1" s="212"/>
      <c r="LXS1" s="212"/>
      <c r="LXT1" s="212"/>
      <c r="LXU1" s="212"/>
      <c r="LXV1" s="212"/>
      <c r="LXW1" s="212"/>
      <c r="LXX1" s="212"/>
      <c r="LXY1" s="212"/>
      <c r="LXZ1" s="212"/>
      <c r="LYA1" s="212"/>
      <c r="LYB1" s="212"/>
      <c r="LYC1" s="212"/>
      <c r="LYD1" s="212"/>
      <c r="LYE1" s="212"/>
      <c r="LYF1" s="212"/>
      <c r="LYG1" s="212"/>
      <c r="LYH1" s="212"/>
      <c r="LYI1" s="212"/>
      <c r="LYJ1" s="212"/>
      <c r="LYK1" s="212"/>
      <c r="LYL1" s="212"/>
      <c r="LYM1" s="212"/>
      <c r="LYN1" s="212"/>
      <c r="LYO1" s="212"/>
      <c r="LYP1" s="212"/>
      <c r="LYQ1" s="212"/>
      <c r="LYR1" s="212"/>
      <c r="LYS1" s="212"/>
      <c r="LYT1" s="212"/>
      <c r="LYU1" s="212"/>
      <c r="LYV1" s="212"/>
      <c r="LYW1" s="212"/>
      <c r="LYX1" s="212"/>
      <c r="LYY1" s="212"/>
      <c r="LYZ1" s="212"/>
      <c r="LZA1" s="212"/>
      <c r="LZB1" s="212"/>
      <c r="LZC1" s="212"/>
      <c r="LZD1" s="212"/>
      <c r="LZE1" s="212"/>
      <c r="LZF1" s="212"/>
      <c r="LZG1" s="212"/>
      <c r="LZH1" s="212"/>
      <c r="LZI1" s="212"/>
      <c r="LZJ1" s="212"/>
      <c r="LZK1" s="212"/>
      <c r="LZL1" s="212"/>
      <c r="LZM1" s="212"/>
      <c r="LZN1" s="212"/>
      <c r="LZO1" s="212"/>
      <c r="LZP1" s="212"/>
      <c r="LZQ1" s="212"/>
      <c r="LZR1" s="212"/>
      <c r="LZS1" s="212"/>
      <c r="LZT1" s="212"/>
      <c r="LZU1" s="212"/>
      <c r="LZV1" s="212"/>
      <c r="LZW1" s="212"/>
      <c r="LZX1" s="212"/>
      <c r="LZY1" s="212"/>
      <c r="LZZ1" s="212"/>
      <c r="MAA1" s="212"/>
      <c r="MAB1" s="212"/>
      <c r="MAC1" s="212"/>
      <c r="MAD1" s="212"/>
      <c r="MAE1" s="212"/>
      <c r="MAF1" s="212"/>
      <c r="MAG1" s="212"/>
      <c r="MAH1" s="212"/>
      <c r="MAI1" s="212"/>
      <c r="MAJ1" s="212"/>
      <c r="MAK1" s="212"/>
      <c r="MAL1" s="212"/>
      <c r="MAM1" s="212"/>
      <c r="MAN1" s="212"/>
      <c r="MAO1" s="212"/>
      <c r="MAP1" s="212"/>
      <c r="MAQ1" s="212"/>
      <c r="MAR1" s="212"/>
      <c r="MAS1" s="212"/>
      <c r="MAT1" s="212"/>
      <c r="MAU1" s="212"/>
      <c r="MAV1" s="212"/>
      <c r="MAW1" s="212"/>
      <c r="MAX1" s="212"/>
      <c r="MAY1" s="212"/>
      <c r="MAZ1" s="212"/>
      <c r="MBA1" s="212"/>
      <c r="MBB1" s="212"/>
      <c r="MBC1" s="212"/>
      <c r="MBD1" s="212"/>
      <c r="MBE1" s="212"/>
      <c r="MBF1" s="212"/>
      <c r="MBG1" s="212"/>
      <c r="MBH1" s="212"/>
      <c r="MBI1" s="212"/>
      <c r="MBJ1" s="212"/>
      <c r="MBK1" s="212"/>
      <c r="MBL1" s="212"/>
      <c r="MBM1" s="212"/>
      <c r="MBN1" s="212"/>
      <c r="MBO1" s="212"/>
      <c r="MBP1" s="212"/>
      <c r="MBQ1" s="212"/>
      <c r="MBR1" s="212"/>
      <c r="MBS1" s="212"/>
      <c r="MBT1" s="212"/>
      <c r="MBU1" s="212"/>
      <c r="MBV1" s="212"/>
      <c r="MBW1" s="212"/>
      <c r="MBX1" s="212"/>
      <c r="MBY1" s="212"/>
      <c r="MBZ1" s="212"/>
      <c r="MCA1" s="212"/>
      <c r="MCB1" s="212"/>
      <c r="MCC1" s="212"/>
      <c r="MCD1" s="212"/>
      <c r="MCE1" s="212"/>
      <c r="MCF1" s="212"/>
      <c r="MCG1" s="212"/>
      <c r="MCH1" s="212"/>
      <c r="MCI1" s="212"/>
      <c r="MCJ1" s="212"/>
      <c r="MCK1" s="212"/>
      <c r="MCL1" s="212"/>
      <c r="MCM1" s="212"/>
      <c r="MCN1" s="212"/>
      <c r="MCO1" s="212"/>
      <c r="MCP1" s="212"/>
      <c r="MCQ1" s="212"/>
      <c r="MCR1" s="212"/>
      <c r="MCS1" s="212"/>
      <c r="MCT1" s="212"/>
      <c r="MCU1" s="212"/>
      <c r="MCV1" s="212"/>
      <c r="MCW1" s="212"/>
      <c r="MCX1" s="212"/>
      <c r="MCY1" s="212"/>
      <c r="MCZ1" s="212"/>
      <c r="MDA1" s="212"/>
      <c r="MDB1" s="212"/>
      <c r="MDC1" s="212"/>
      <c r="MDD1" s="212"/>
      <c r="MDE1" s="212"/>
      <c r="MDF1" s="212"/>
      <c r="MDG1" s="212"/>
      <c r="MDH1" s="212"/>
      <c r="MDI1" s="212"/>
      <c r="MDJ1" s="212"/>
      <c r="MDK1" s="212"/>
      <c r="MDL1" s="212"/>
      <c r="MDM1" s="212"/>
      <c r="MDN1" s="212"/>
      <c r="MDO1" s="212"/>
      <c r="MDP1" s="212"/>
      <c r="MDQ1" s="212"/>
      <c r="MDR1" s="212"/>
      <c r="MDS1" s="212"/>
      <c r="MDT1" s="212"/>
      <c r="MDU1" s="212"/>
      <c r="MDV1" s="212"/>
      <c r="MDW1" s="212"/>
      <c r="MDX1" s="212"/>
      <c r="MDY1" s="212"/>
      <c r="MDZ1" s="212"/>
      <c r="MEA1" s="212"/>
      <c r="MEB1" s="212"/>
      <c r="MEC1" s="212"/>
      <c r="MED1" s="212"/>
      <c r="MEE1" s="212"/>
      <c r="MEF1" s="212"/>
      <c r="MEG1" s="212"/>
      <c r="MEH1" s="212"/>
      <c r="MEI1" s="212"/>
      <c r="MEJ1" s="212"/>
      <c r="MEK1" s="212"/>
      <c r="MEL1" s="212"/>
      <c r="MEM1" s="212"/>
      <c r="MEN1" s="212"/>
      <c r="MEO1" s="212"/>
      <c r="MEP1" s="212"/>
      <c r="MEQ1" s="212"/>
      <c r="MER1" s="212"/>
      <c r="MES1" s="212"/>
      <c r="MET1" s="212"/>
      <c r="MEU1" s="212"/>
      <c r="MEV1" s="212"/>
      <c r="MEW1" s="212"/>
      <c r="MEX1" s="212"/>
      <c r="MEY1" s="212"/>
      <c r="MEZ1" s="212"/>
      <c r="MFA1" s="212"/>
      <c r="MFB1" s="212"/>
      <c r="MFC1" s="212"/>
      <c r="MFD1" s="212"/>
      <c r="MFE1" s="212"/>
      <c r="MFF1" s="212"/>
      <c r="MFG1" s="212"/>
      <c r="MFH1" s="212"/>
      <c r="MFI1" s="212"/>
      <c r="MFJ1" s="212"/>
      <c r="MFK1" s="212"/>
      <c r="MFL1" s="212"/>
      <c r="MFM1" s="212"/>
      <c r="MFN1" s="212"/>
      <c r="MFO1" s="212"/>
      <c r="MFP1" s="212"/>
      <c r="MFQ1" s="212"/>
      <c r="MFR1" s="212"/>
      <c r="MFS1" s="212"/>
      <c r="MFT1" s="212"/>
      <c r="MFU1" s="212"/>
      <c r="MFV1" s="212"/>
      <c r="MFW1" s="212"/>
      <c r="MFX1" s="212"/>
      <c r="MFY1" s="212"/>
      <c r="MFZ1" s="212"/>
      <c r="MGA1" s="212"/>
      <c r="MGB1" s="212"/>
      <c r="MGC1" s="212"/>
      <c r="MGD1" s="212"/>
      <c r="MGE1" s="212"/>
      <c r="MGF1" s="212"/>
      <c r="MGG1" s="212"/>
      <c r="MGH1" s="212"/>
      <c r="MGI1" s="212"/>
      <c r="MGJ1" s="212"/>
      <c r="MGK1" s="212"/>
      <c r="MGL1" s="212"/>
      <c r="MGM1" s="212"/>
      <c r="MGN1" s="212"/>
      <c r="MGO1" s="212"/>
      <c r="MGP1" s="212"/>
      <c r="MGQ1" s="212"/>
      <c r="MGR1" s="212"/>
      <c r="MGS1" s="212"/>
      <c r="MGT1" s="212"/>
      <c r="MGU1" s="212"/>
      <c r="MGV1" s="212"/>
      <c r="MGW1" s="212"/>
      <c r="MGX1" s="212"/>
      <c r="MGY1" s="212"/>
      <c r="MGZ1" s="212"/>
      <c r="MHA1" s="212"/>
      <c r="MHB1" s="212"/>
      <c r="MHC1" s="212"/>
      <c r="MHD1" s="212"/>
      <c r="MHE1" s="212"/>
      <c r="MHF1" s="212"/>
      <c r="MHG1" s="212"/>
      <c r="MHH1" s="212"/>
      <c r="MHI1" s="212"/>
      <c r="MHJ1" s="212"/>
      <c r="MHK1" s="212"/>
      <c r="MHL1" s="212"/>
      <c r="MHM1" s="212"/>
      <c r="MHN1" s="212"/>
      <c r="MHO1" s="212"/>
      <c r="MHP1" s="212"/>
      <c r="MHQ1" s="212"/>
      <c r="MHR1" s="212"/>
      <c r="MHS1" s="212"/>
      <c r="MHT1" s="212"/>
      <c r="MHU1" s="212"/>
      <c r="MHV1" s="212"/>
      <c r="MHW1" s="212"/>
      <c r="MHX1" s="212"/>
      <c r="MHY1" s="212"/>
      <c r="MHZ1" s="212"/>
      <c r="MIA1" s="212"/>
      <c r="MIB1" s="212"/>
      <c r="MIC1" s="212"/>
      <c r="MID1" s="212"/>
      <c r="MIE1" s="212"/>
      <c r="MIF1" s="212"/>
      <c r="MIG1" s="212"/>
      <c r="MIH1" s="212"/>
      <c r="MII1" s="212"/>
      <c r="MIJ1" s="212"/>
      <c r="MIK1" s="212"/>
      <c r="MIL1" s="212"/>
      <c r="MIM1" s="212"/>
      <c r="MIN1" s="212"/>
      <c r="MIO1" s="212"/>
      <c r="MIP1" s="212"/>
      <c r="MIQ1" s="212"/>
      <c r="MIR1" s="212"/>
      <c r="MIS1" s="212"/>
      <c r="MIT1" s="212"/>
      <c r="MIU1" s="212"/>
      <c r="MIV1" s="212"/>
      <c r="MIW1" s="212"/>
      <c r="MIX1" s="212"/>
      <c r="MIY1" s="212"/>
      <c r="MIZ1" s="212"/>
      <c r="MJA1" s="212"/>
      <c r="MJB1" s="212"/>
      <c r="MJC1" s="212"/>
      <c r="MJD1" s="212"/>
      <c r="MJE1" s="212"/>
      <c r="MJF1" s="212"/>
      <c r="MJG1" s="212"/>
      <c r="MJH1" s="212"/>
      <c r="MJI1" s="212"/>
      <c r="MJJ1" s="212"/>
      <c r="MJK1" s="212"/>
      <c r="MJL1" s="212"/>
      <c r="MJM1" s="212"/>
      <c r="MJN1" s="212"/>
      <c r="MJO1" s="212"/>
      <c r="MJP1" s="212"/>
      <c r="MJQ1" s="212"/>
      <c r="MJR1" s="212"/>
      <c r="MJS1" s="212"/>
      <c r="MJT1" s="212"/>
      <c r="MJU1" s="212"/>
      <c r="MJV1" s="212"/>
      <c r="MJW1" s="212"/>
      <c r="MJX1" s="212"/>
      <c r="MJY1" s="212"/>
      <c r="MJZ1" s="212"/>
      <c r="MKA1" s="212"/>
      <c r="MKB1" s="212"/>
      <c r="MKC1" s="212"/>
      <c r="MKD1" s="212"/>
      <c r="MKE1" s="212"/>
      <c r="MKF1" s="212"/>
      <c r="MKG1" s="212"/>
      <c r="MKH1" s="212"/>
      <c r="MKI1" s="212"/>
      <c r="MKJ1" s="212"/>
      <c r="MKK1" s="212"/>
      <c r="MKL1" s="212"/>
      <c r="MKM1" s="212"/>
      <c r="MKN1" s="212"/>
      <c r="MKO1" s="212"/>
      <c r="MKP1" s="212"/>
      <c r="MKQ1" s="212"/>
      <c r="MKR1" s="212"/>
      <c r="MKS1" s="212"/>
      <c r="MKT1" s="212"/>
      <c r="MKU1" s="212"/>
      <c r="MKV1" s="212"/>
      <c r="MKW1" s="212"/>
      <c r="MKX1" s="212"/>
      <c r="MKY1" s="212"/>
      <c r="MKZ1" s="212"/>
      <c r="MLA1" s="212"/>
      <c r="MLB1" s="212"/>
      <c r="MLC1" s="212"/>
      <c r="MLD1" s="212"/>
      <c r="MLE1" s="212"/>
      <c r="MLF1" s="212"/>
      <c r="MLG1" s="212"/>
      <c r="MLH1" s="212"/>
      <c r="MLI1" s="212"/>
      <c r="MLJ1" s="212"/>
      <c r="MLK1" s="212"/>
      <c r="MLL1" s="212"/>
      <c r="MLM1" s="212"/>
      <c r="MLN1" s="212"/>
      <c r="MLO1" s="212"/>
      <c r="MLP1" s="212"/>
      <c r="MLQ1" s="212"/>
      <c r="MLR1" s="212"/>
      <c r="MLS1" s="212"/>
      <c r="MLT1" s="212"/>
      <c r="MLU1" s="212"/>
      <c r="MLV1" s="212"/>
      <c r="MLW1" s="212"/>
      <c r="MLX1" s="212"/>
      <c r="MLY1" s="212"/>
      <c r="MLZ1" s="212"/>
      <c r="MMA1" s="212"/>
      <c r="MMB1" s="212"/>
      <c r="MMC1" s="212"/>
      <c r="MMD1" s="212"/>
      <c r="MME1" s="212"/>
      <c r="MMF1" s="212"/>
      <c r="MMG1" s="212"/>
      <c r="MMH1" s="212"/>
      <c r="MMI1" s="212"/>
      <c r="MMJ1" s="212"/>
      <c r="MMK1" s="212"/>
      <c r="MML1" s="212"/>
      <c r="MMM1" s="212"/>
      <c r="MMN1" s="212"/>
      <c r="MMO1" s="212"/>
      <c r="MMP1" s="212"/>
      <c r="MMQ1" s="212"/>
      <c r="MMR1" s="212"/>
      <c r="MMS1" s="212"/>
      <c r="MMT1" s="212"/>
      <c r="MMU1" s="212"/>
      <c r="MMV1" s="212"/>
      <c r="MMW1" s="212"/>
      <c r="MMX1" s="212"/>
      <c r="MMY1" s="212"/>
      <c r="MMZ1" s="212"/>
      <c r="MNA1" s="212"/>
      <c r="MNB1" s="212"/>
      <c r="MNC1" s="212"/>
      <c r="MND1" s="212"/>
      <c r="MNE1" s="212"/>
      <c r="MNF1" s="212"/>
      <c r="MNG1" s="212"/>
      <c r="MNH1" s="212"/>
      <c r="MNI1" s="212"/>
      <c r="MNJ1" s="212"/>
      <c r="MNK1" s="212"/>
      <c r="MNL1" s="212"/>
      <c r="MNM1" s="212"/>
      <c r="MNN1" s="212"/>
      <c r="MNO1" s="212"/>
      <c r="MNP1" s="212"/>
      <c r="MNQ1" s="212"/>
      <c r="MNR1" s="212"/>
      <c r="MNS1" s="212"/>
      <c r="MNT1" s="212"/>
      <c r="MNU1" s="212"/>
      <c r="MNV1" s="212"/>
      <c r="MNW1" s="212"/>
      <c r="MNX1" s="212"/>
      <c r="MNY1" s="212"/>
      <c r="MNZ1" s="212"/>
      <c r="MOA1" s="212"/>
      <c r="MOB1" s="212"/>
      <c r="MOC1" s="212"/>
      <c r="MOD1" s="212"/>
      <c r="MOE1" s="212"/>
      <c r="MOF1" s="212"/>
      <c r="MOG1" s="212"/>
      <c r="MOH1" s="212"/>
      <c r="MOI1" s="212"/>
      <c r="MOJ1" s="212"/>
      <c r="MOK1" s="212"/>
      <c r="MOL1" s="212"/>
      <c r="MOM1" s="212"/>
      <c r="MON1" s="212"/>
      <c r="MOO1" s="212"/>
      <c r="MOP1" s="212"/>
      <c r="MOQ1" s="212"/>
      <c r="MOR1" s="212"/>
      <c r="MOS1" s="212"/>
      <c r="MOT1" s="212"/>
      <c r="MOU1" s="212"/>
      <c r="MOV1" s="212"/>
      <c r="MOW1" s="212"/>
      <c r="MOX1" s="212"/>
      <c r="MOY1" s="212"/>
      <c r="MOZ1" s="212"/>
      <c r="MPA1" s="212"/>
      <c r="MPB1" s="212"/>
      <c r="MPC1" s="212"/>
      <c r="MPD1" s="212"/>
      <c r="MPE1" s="212"/>
      <c r="MPF1" s="212"/>
      <c r="MPG1" s="212"/>
      <c r="MPH1" s="212"/>
      <c r="MPI1" s="212"/>
      <c r="MPJ1" s="212"/>
      <c r="MPK1" s="212"/>
      <c r="MPL1" s="212"/>
      <c r="MPM1" s="212"/>
      <c r="MPN1" s="212"/>
      <c r="MPO1" s="212"/>
      <c r="MPP1" s="212"/>
      <c r="MPQ1" s="212"/>
      <c r="MPR1" s="212"/>
      <c r="MPS1" s="212"/>
      <c r="MPT1" s="212"/>
      <c r="MPU1" s="212"/>
      <c r="MPV1" s="212"/>
      <c r="MPW1" s="212"/>
      <c r="MPX1" s="212"/>
      <c r="MPY1" s="212"/>
      <c r="MPZ1" s="212"/>
      <c r="MQA1" s="212"/>
      <c r="MQB1" s="212"/>
      <c r="MQC1" s="212"/>
      <c r="MQD1" s="212"/>
      <c r="MQE1" s="212"/>
      <c r="MQF1" s="212"/>
      <c r="MQG1" s="212"/>
      <c r="MQH1" s="212"/>
      <c r="MQI1" s="212"/>
      <c r="MQJ1" s="212"/>
      <c r="MQK1" s="212"/>
      <c r="MQL1" s="212"/>
      <c r="MQM1" s="212"/>
      <c r="MQN1" s="212"/>
      <c r="MQO1" s="212"/>
      <c r="MQP1" s="212"/>
      <c r="MQQ1" s="212"/>
      <c r="MQR1" s="212"/>
      <c r="MQS1" s="212"/>
      <c r="MQT1" s="212"/>
      <c r="MQU1" s="212"/>
      <c r="MQV1" s="212"/>
      <c r="MQW1" s="212"/>
      <c r="MQX1" s="212"/>
      <c r="MQY1" s="212"/>
      <c r="MQZ1" s="212"/>
      <c r="MRA1" s="212"/>
      <c r="MRB1" s="212"/>
      <c r="MRC1" s="212"/>
      <c r="MRD1" s="212"/>
      <c r="MRE1" s="212"/>
      <c r="MRF1" s="212"/>
      <c r="MRG1" s="212"/>
      <c r="MRH1" s="212"/>
      <c r="MRI1" s="212"/>
      <c r="MRJ1" s="212"/>
      <c r="MRK1" s="212"/>
      <c r="MRL1" s="212"/>
      <c r="MRM1" s="212"/>
      <c r="MRN1" s="212"/>
      <c r="MRO1" s="212"/>
      <c r="MRP1" s="212"/>
      <c r="MRQ1" s="212"/>
      <c r="MRR1" s="212"/>
      <c r="MRS1" s="212"/>
      <c r="MRT1" s="212"/>
      <c r="MRU1" s="212"/>
      <c r="MRV1" s="212"/>
      <c r="MRW1" s="212"/>
      <c r="MRX1" s="212"/>
      <c r="MRY1" s="212"/>
      <c r="MRZ1" s="212"/>
      <c r="MSA1" s="212"/>
      <c r="MSB1" s="212"/>
      <c r="MSC1" s="212"/>
      <c r="MSD1" s="212"/>
      <c r="MSE1" s="212"/>
      <c r="MSF1" s="212"/>
      <c r="MSG1" s="212"/>
      <c r="MSH1" s="212"/>
      <c r="MSI1" s="212"/>
      <c r="MSJ1" s="212"/>
      <c r="MSK1" s="212"/>
      <c r="MSL1" s="212"/>
      <c r="MSM1" s="212"/>
      <c r="MSN1" s="212"/>
      <c r="MSO1" s="212"/>
      <c r="MSP1" s="212"/>
      <c r="MSQ1" s="212"/>
      <c r="MSR1" s="212"/>
      <c r="MSS1" s="212"/>
      <c r="MST1" s="212"/>
      <c r="MSU1" s="212"/>
      <c r="MSV1" s="212"/>
      <c r="MSW1" s="212"/>
      <c r="MSX1" s="212"/>
      <c r="MSY1" s="212"/>
      <c r="MSZ1" s="212"/>
      <c r="MTA1" s="212"/>
      <c r="MTB1" s="212"/>
      <c r="MTC1" s="212"/>
      <c r="MTD1" s="212"/>
      <c r="MTE1" s="212"/>
      <c r="MTF1" s="212"/>
      <c r="MTG1" s="212"/>
      <c r="MTH1" s="212"/>
      <c r="MTI1" s="212"/>
      <c r="MTJ1" s="212"/>
      <c r="MTK1" s="212"/>
      <c r="MTL1" s="212"/>
      <c r="MTM1" s="212"/>
      <c r="MTN1" s="212"/>
      <c r="MTO1" s="212"/>
      <c r="MTP1" s="212"/>
      <c r="MTQ1" s="212"/>
      <c r="MTR1" s="212"/>
      <c r="MTS1" s="212"/>
      <c r="MTT1" s="212"/>
      <c r="MTU1" s="212"/>
      <c r="MTV1" s="212"/>
      <c r="MTW1" s="212"/>
      <c r="MTX1" s="212"/>
      <c r="MTY1" s="212"/>
      <c r="MTZ1" s="212"/>
      <c r="MUA1" s="212"/>
      <c r="MUB1" s="212"/>
      <c r="MUC1" s="212"/>
      <c r="MUD1" s="212"/>
      <c r="MUE1" s="212"/>
      <c r="MUF1" s="212"/>
      <c r="MUG1" s="212"/>
      <c r="MUH1" s="212"/>
      <c r="MUI1" s="212"/>
      <c r="MUJ1" s="212"/>
      <c r="MUK1" s="212"/>
      <c r="MUL1" s="212"/>
      <c r="MUM1" s="212"/>
      <c r="MUN1" s="212"/>
      <c r="MUO1" s="212"/>
      <c r="MUP1" s="212"/>
      <c r="MUQ1" s="212"/>
      <c r="MUR1" s="212"/>
      <c r="MUS1" s="212"/>
      <c r="MUT1" s="212"/>
      <c r="MUU1" s="212"/>
      <c r="MUV1" s="212"/>
      <c r="MUW1" s="212"/>
      <c r="MUX1" s="212"/>
      <c r="MUY1" s="212"/>
      <c r="MUZ1" s="212"/>
      <c r="MVA1" s="212"/>
      <c r="MVB1" s="212"/>
      <c r="MVC1" s="212"/>
      <c r="MVD1" s="212"/>
      <c r="MVE1" s="212"/>
      <c r="MVF1" s="212"/>
      <c r="MVG1" s="212"/>
      <c r="MVH1" s="212"/>
      <c r="MVI1" s="212"/>
      <c r="MVJ1" s="212"/>
      <c r="MVK1" s="212"/>
      <c r="MVL1" s="212"/>
      <c r="MVM1" s="212"/>
      <c r="MVN1" s="212"/>
      <c r="MVO1" s="212"/>
      <c r="MVP1" s="212"/>
      <c r="MVQ1" s="212"/>
      <c r="MVR1" s="212"/>
      <c r="MVS1" s="212"/>
      <c r="MVT1" s="212"/>
      <c r="MVU1" s="212"/>
      <c r="MVV1" s="212"/>
      <c r="MVW1" s="212"/>
      <c r="MVX1" s="212"/>
      <c r="MVY1" s="212"/>
      <c r="MVZ1" s="212"/>
      <c r="MWA1" s="212"/>
      <c r="MWB1" s="212"/>
      <c r="MWC1" s="212"/>
      <c r="MWD1" s="212"/>
      <c r="MWE1" s="212"/>
      <c r="MWF1" s="212"/>
      <c r="MWG1" s="212"/>
      <c r="MWH1" s="212"/>
      <c r="MWI1" s="212"/>
      <c r="MWJ1" s="212"/>
      <c r="MWK1" s="212"/>
      <c r="MWL1" s="212"/>
      <c r="MWM1" s="212"/>
      <c r="MWN1" s="212"/>
      <c r="MWO1" s="212"/>
      <c r="MWP1" s="212"/>
      <c r="MWQ1" s="212"/>
      <c r="MWR1" s="212"/>
      <c r="MWS1" s="212"/>
      <c r="MWT1" s="212"/>
      <c r="MWU1" s="212"/>
      <c r="MWV1" s="212"/>
      <c r="MWW1" s="212"/>
      <c r="MWX1" s="212"/>
      <c r="MWY1" s="212"/>
      <c r="MWZ1" s="212"/>
      <c r="MXA1" s="212"/>
      <c r="MXB1" s="212"/>
      <c r="MXC1" s="212"/>
      <c r="MXD1" s="212"/>
      <c r="MXE1" s="212"/>
      <c r="MXF1" s="212"/>
      <c r="MXG1" s="212"/>
      <c r="MXH1" s="212"/>
      <c r="MXI1" s="212"/>
      <c r="MXJ1" s="212"/>
      <c r="MXK1" s="212"/>
      <c r="MXL1" s="212"/>
      <c r="MXM1" s="212"/>
      <c r="MXN1" s="212"/>
      <c r="MXO1" s="212"/>
      <c r="MXP1" s="212"/>
      <c r="MXQ1" s="212"/>
      <c r="MXR1" s="212"/>
      <c r="MXS1" s="212"/>
      <c r="MXT1" s="212"/>
      <c r="MXU1" s="212"/>
      <c r="MXV1" s="212"/>
      <c r="MXW1" s="212"/>
      <c r="MXX1" s="212"/>
      <c r="MXY1" s="212"/>
      <c r="MXZ1" s="212"/>
      <c r="MYA1" s="212"/>
      <c r="MYB1" s="212"/>
      <c r="MYC1" s="212"/>
      <c r="MYD1" s="212"/>
      <c r="MYE1" s="212"/>
      <c r="MYF1" s="212"/>
      <c r="MYG1" s="212"/>
      <c r="MYH1" s="212"/>
      <c r="MYI1" s="212"/>
      <c r="MYJ1" s="212"/>
      <c r="MYK1" s="212"/>
      <c r="MYL1" s="212"/>
      <c r="MYM1" s="212"/>
      <c r="MYN1" s="212"/>
      <c r="MYO1" s="212"/>
      <c r="MYP1" s="212"/>
      <c r="MYQ1" s="212"/>
      <c r="MYR1" s="212"/>
      <c r="MYS1" s="212"/>
      <c r="MYT1" s="212"/>
      <c r="MYU1" s="212"/>
      <c r="MYV1" s="212"/>
      <c r="MYW1" s="212"/>
      <c r="MYX1" s="212"/>
      <c r="MYY1" s="212"/>
      <c r="MYZ1" s="212"/>
      <c r="MZA1" s="212"/>
      <c r="MZB1" s="212"/>
      <c r="MZC1" s="212"/>
      <c r="MZD1" s="212"/>
      <c r="MZE1" s="212"/>
      <c r="MZF1" s="212"/>
      <c r="MZG1" s="212"/>
      <c r="MZH1" s="212"/>
      <c r="MZI1" s="212"/>
      <c r="MZJ1" s="212"/>
      <c r="MZK1" s="212"/>
      <c r="MZL1" s="212"/>
      <c r="MZM1" s="212"/>
      <c r="MZN1" s="212"/>
      <c r="MZO1" s="212"/>
      <c r="MZP1" s="212"/>
      <c r="MZQ1" s="212"/>
      <c r="MZR1" s="212"/>
      <c r="MZS1" s="212"/>
      <c r="MZT1" s="212"/>
      <c r="MZU1" s="212"/>
      <c r="MZV1" s="212"/>
      <c r="MZW1" s="212"/>
      <c r="MZX1" s="212"/>
      <c r="MZY1" s="212"/>
      <c r="MZZ1" s="212"/>
      <c r="NAA1" s="212"/>
      <c r="NAB1" s="212"/>
      <c r="NAC1" s="212"/>
      <c r="NAD1" s="212"/>
      <c r="NAE1" s="212"/>
      <c r="NAF1" s="212"/>
      <c r="NAG1" s="212"/>
      <c r="NAH1" s="212"/>
      <c r="NAI1" s="212"/>
      <c r="NAJ1" s="212"/>
      <c r="NAK1" s="212"/>
      <c r="NAL1" s="212"/>
      <c r="NAM1" s="212"/>
      <c r="NAN1" s="212"/>
      <c r="NAO1" s="212"/>
      <c r="NAP1" s="212"/>
      <c r="NAQ1" s="212"/>
      <c r="NAR1" s="212"/>
      <c r="NAS1" s="212"/>
      <c r="NAT1" s="212"/>
      <c r="NAU1" s="212"/>
      <c r="NAV1" s="212"/>
      <c r="NAW1" s="212"/>
      <c r="NAX1" s="212"/>
      <c r="NAY1" s="212"/>
      <c r="NAZ1" s="212"/>
      <c r="NBA1" s="212"/>
      <c r="NBB1" s="212"/>
      <c r="NBC1" s="212"/>
      <c r="NBD1" s="212"/>
      <c r="NBE1" s="212"/>
      <c r="NBF1" s="212"/>
      <c r="NBG1" s="212"/>
      <c r="NBH1" s="212"/>
      <c r="NBI1" s="212"/>
      <c r="NBJ1" s="212"/>
      <c r="NBK1" s="212"/>
      <c r="NBL1" s="212"/>
      <c r="NBM1" s="212"/>
      <c r="NBN1" s="212"/>
      <c r="NBO1" s="212"/>
      <c r="NBP1" s="212"/>
      <c r="NBQ1" s="212"/>
      <c r="NBR1" s="212"/>
      <c r="NBS1" s="212"/>
      <c r="NBT1" s="212"/>
      <c r="NBU1" s="212"/>
      <c r="NBV1" s="212"/>
      <c r="NBW1" s="212"/>
      <c r="NBX1" s="212"/>
      <c r="NBY1" s="212"/>
      <c r="NBZ1" s="212"/>
      <c r="NCA1" s="212"/>
      <c r="NCB1" s="212"/>
      <c r="NCC1" s="212"/>
      <c r="NCD1" s="212"/>
      <c r="NCE1" s="212"/>
      <c r="NCF1" s="212"/>
      <c r="NCG1" s="212"/>
      <c r="NCH1" s="212"/>
      <c r="NCI1" s="212"/>
      <c r="NCJ1" s="212"/>
      <c r="NCK1" s="212"/>
      <c r="NCL1" s="212"/>
      <c r="NCM1" s="212"/>
      <c r="NCN1" s="212"/>
      <c r="NCO1" s="212"/>
      <c r="NCP1" s="212"/>
      <c r="NCQ1" s="212"/>
      <c r="NCR1" s="212"/>
      <c r="NCS1" s="212"/>
      <c r="NCT1" s="212"/>
      <c r="NCU1" s="212"/>
      <c r="NCV1" s="212"/>
      <c r="NCW1" s="212"/>
      <c r="NCX1" s="212"/>
      <c r="NCY1" s="212"/>
      <c r="NCZ1" s="212"/>
      <c r="NDA1" s="212"/>
      <c r="NDB1" s="212"/>
      <c r="NDC1" s="212"/>
      <c r="NDD1" s="212"/>
      <c r="NDE1" s="212"/>
      <c r="NDF1" s="212"/>
      <c r="NDG1" s="212"/>
      <c r="NDH1" s="212"/>
      <c r="NDI1" s="212"/>
      <c r="NDJ1" s="212"/>
      <c r="NDK1" s="212"/>
      <c r="NDL1" s="212"/>
      <c r="NDM1" s="212"/>
      <c r="NDN1" s="212"/>
      <c r="NDO1" s="212"/>
      <c r="NDP1" s="212"/>
      <c r="NDQ1" s="212"/>
      <c r="NDR1" s="212"/>
      <c r="NDS1" s="212"/>
      <c r="NDT1" s="212"/>
      <c r="NDU1" s="212"/>
      <c r="NDV1" s="212"/>
      <c r="NDW1" s="212"/>
      <c r="NDX1" s="212"/>
      <c r="NDY1" s="212"/>
      <c r="NDZ1" s="212"/>
      <c r="NEA1" s="212"/>
      <c r="NEB1" s="212"/>
      <c r="NEC1" s="212"/>
      <c r="NED1" s="212"/>
      <c r="NEE1" s="212"/>
      <c r="NEF1" s="212"/>
      <c r="NEG1" s="212"/>
      <c r="NEH1" s="212"/>
      <c r="NEI1" s="212"/>
      <c r="NEJ1" s="212"/>
      <c r="NEK1" s="212"/>
      <c r="NEL1" s="212"/>
      <c r="NEM1" s="212"/>
      <c r="NEN1" s="212"/>
      <c r="NEO1" s="212"/>
      <c r="NEP1" s="212"/>
      <c r="NEQ1" s="212"/>
      <c r="NER1" s="212"/>
      <c r="NES1" s="212"/>
      <c r="NET1" s="212"/>
      <c r="NEU1" s="212"/>
      <c r="NEV1" s="212"/>
      <c r="NEW1" s="212"/>
      <c r="NEX1" s="212"/>
      <c r="NEY1" s="212"/>
      <c r="NEZ1" s="212"/>
      <c r="NFA1" s="212"/>
      <c r="NFB1" s="212"/>
      <c r="NFC1" s="212"/>
      <c r="NFD1" s="212"/>
      <c r="NFE1" s="212"/>
      <c r="NFF1" s="212"/>
      <c r="NFG1" s="212"/>
      <c r="NFH1" s="212"/>
      <c r="NFI1" s="212"/>
      <c r="NFJ1" s="212"/>
      <c r="NFK1" s="212"/>
      <c r="NFL1" s="212"/>
      <c r="NFM1" s="212"/>
      <c r="NFN1" s="212"/>
      <c r="NFO1" s="212"/>
      <c r="NFP1" s="212"/>
      <c r="NFQ1" s="212"/>
      <c r="NFR1" s="212"/>
      <c r="NFS1" s="212"/>
      <c r="NFT1" s="212"/>
      <c r="NFU1" s="212"/>
      <c r="NFV1" s="212"/>
      <c r="NFW1" s="212"/>
      <c r="NFX1" s="212"/>
      <c r="NFY1" s="212"/>
      <c r="NFZ1" s="212"/>
      <c r="NGA1" s="212"/>
      <c r="NGB1" s="212"/>
      <c r="NGC1" s="212"/>
      <c r="NGD1" s="212"/>
      <c r="NGE1" s="212"/>
      <c r="NGF1" s="212"/>
      <c r="NGG1" s="212"/>
      <c r="NGH1" s="212"/>
      <c r="NGI1" s="212"/>
      <c r="NGJ1" s="212"/>
      <c r="NGK1" s="212"/>
      <c r="NGL1" s="212"/>
      <c r="NGM1" s="212"/>
      <c r="NGN1" s="212"/>
      <c r="NGO1" s="212"/>
      <c r="NGP1" s="212"/>
      <c r="NGQ1" s="212"/>
      <c r="NGR1" s="212"/>
      <c r="NGS1" s="212"/>
      <c r="NGT1" s="212"/>
      <c r="NGU1" s="212"/>
      <c r="NGV1" s="212"/>
      <c r="NGW1" s="212"/>
      <c r="NGX1" s="212"/>
      <c r="NGY1" s="212"/>
      <c r="NGZ1" s="212"/>
      <c r="NHA1" s="212"/>
      <c r="NHB1" s="212"/>
      <c r="NHC1" s="212"/>
      <c r="NHD1" s="212"/>
      <c r="NHE1" s="212"/>
      <c r="NHF1" s="212"/>
      <c r="NHG1" s="212"/>
      <c r="NHH1" s="212"/>
      <c r="NHI1" s="212"/>
      <c r="NHJ1" s="212"/>
      <c r="NHK1" s="212"/>
      <c r="NHL1" s="212"/>
      <c r="NHM1" s="212"/>
      <c r="NHN1" s="212"/>
      <c r="NHO1" s="212"/>
      <c r="NHP1" s="212"/>
      <c r="NHQ1" s="212"/>
      <c r="NHR1" s="212"/>
      <c r="NHS1" s="212"/>
      <c r="NHT1" s="212"/>
      <c r="NHU1" s="212"/>
      <c r="NHV1" s="212"/>
      <c r="NHW1" s="212"/>
      <c r="NHX1" s="212"/>
      <c r="NHY1" s="212"/>
      <c r="NHZ1" s="212"/>
      <c r="NIA1" s="212"/>
      <c r="NIB1" s="212"/>
      <c r="NIC1" s="212"/>
      <c r="NID1" s="212"/>
      <c r="NIE1" s="212"/>
      <c r="NIF1" s="212"/>
      <c r="NIG1" s="212"/>
      <c r="NIH1" s="212"/>
      <c r="NII1" s="212"/>
      <c r="NIJ1" s="212"/>
      <c r="NIK1" s="212"/>
      <c r="NIL1" s="212"/>
      <c r="NIM1" s="212"/>
      <c r="NIN1" s="212"/>
      <c r="NIO1" s="212"/>
      <c r="NIP1" s="212"/>
      <c r="NIQ1" s="212"/>
      <c r="NIR1" s="212"/>
      <c r="NIS1" s="212"/>
      <c r="NIT1" s="212"/>
      <c r="NIU1" s="212"/>
      <c r="NIV1" s="212"/>
      <c r="NIW1" s="212"/>
      <c r="NIX1" s="212"/>
      <c r="NIY1" s="212"/>
      <c r="NIZ1" s="212"/>
      <c r="NJA1" s="212"/>
      <c r="NJB1" s="212"/>
      <c r="NJC1" s="212"/>
      <c r="NJD1" s="212"/>
      <c r="NJE1" s="212"/>
      <c r="NJF1" s="212"/>
      <c r="NJG1" s="212"/>
      <c r="NJH1" s="212"/>
      <c r="NJI1" s="212"/>
      <c r="NJJ1" s="212"/>
      <c r="NJK1" s="212"/>
      <c r="NJL1" s="212"/>
      <c r="NJM1" s="212"/>
      <c r="NJN1" s="212"/>
      <c r="NJO1" s="212"/>
      <c r="NJP1" s="212"/>
      <c r="NJQ1" s="212"/>
      <c r="NJR1" s="212"/>
      <c r="NJS1" s="212"/>
      <c r="NJT1" s="212"/>
      <c r="NJU1" s="212"/>
      <c r="NJV1" s="212"/>
      <c r="NJW1" s="212"/>
      <c r="NJX1" s="212"/>
      <c r="NJY1" s="212"/>
      <c r="NJZ1" s="212"/>
      <c r="NKA1" s="212"/>
      <c r="NKB1" s="212"/>
      <c r="NKC1" s="212"/>
      <c r="NKD1" s="212"/>
      <c r="NKE1" s="212"/>
      <c r="NKF1" s="212"/>
      <c r="NKG1" s="212"/>
      <c r="NKH1" s="212"/>
      <c r="NKI1" s="212"/>
      <c r="NKJ1" s="212"/>
      <c r="NKK1" s="212"/>
      <c r="NKL1" s="212"/>
      <c r="NKM1" s="212"/>
      <c r="NKN1" s="212"/>
      <c r="NKO1" s="212"/>
      <c r="NKP1" s="212"/>
      <c r="NKQ1" s="212"/>
      <c r="NKR1" s="212"/>
      <c r="NKS1" s="212"/>
      <c r="NKT1" s="212"/>
      <c r="NKU1" s="212"/>
      <c r="NKV1" s="212"/>
      <c r="NKW1" s="212"/>
      <c r="NKX1" s="212"/>
      <c r="NKY1" s="212"/>
      <c r="NKZ1" s="212"/>
      <c r="NLA1" s="212"/>
      <c r="NLB1" s="212"/>
      <c r="NLC1" s="212"/>
      <c r="NLD1" s="212"/>
      <c r="NLE1" s="212"/>
      <c r="NLF1" s="212"/>
      <c r="NLG1" s="212"/>
      <c r="NLH1" s="212"/>
      <c r="NLI1" s="212"/>
      <c r="NLJ1" s="212"/>
      <c r="NLK1" s="212"/>
      <c r="NLL1" s="212"/>
      <c r="NLM1" s="212"/>
      <c r="NLN1" s="212"/>
      <c r="NLO1" s="212"/>
      <c r="NLP1" s="212"/>
      <c r="NLQ1" s="212"/>
      <c r="NLR1" s="212"/>
      <c r="NLS1" s="212"/>
      <c r="NLT1" s="212"/>
      <c r="NLU1" s="212"/>
      <c r="NLV1" s="212"/>
      <c r="NLW1" s="212"/>
      <c r="NLX1" s="212"/>
      <c r="NLY1" s="212"/>
      <c r="NLZ1" s="212"/>
      <c r="NMA1" s="212"/>
      <c r="NMB1" s="212"/>
      <c r="NMC1" s="212"/>
      <c r="NMD1" s="212"/>
      <c r="NME1" s="212"/>
      <c r="NMF1" s="212"/>
      <c r="NMG1" s="212"/>
      <c r="NMH1" s="212"/>
      <c r="NMI1" s="212"/>
      <c r="NMJ1" s="212"/>
      <c r="NMK1" s="212"/>
      <c r="NML1" s="212"/>
      <c r="NMM1" s="212"/>
      <c r="NMN1" s="212"/>
      <c r="NMO1" s="212"/>
      <c r="NMP1" s="212"/>
      <c r="NMQ1" s="212"/>
      <c r="NMR1" s="212"/>
      <c r="NMS1" s="212"/>
      <c r="NMT1" s="212"/>
      <c r="NMU1" s="212"/>
      <c r="NMV1" s="212"/>
      <c r="NMW1" s="212"/>
      <c r="NMX1" s="212"/>
      <c r="NMY1" s="212"/>
      <c r="NMZ1" s="212"/>
      <c r="NNA1" s="212"/>
      <c r="NNB1" s="212"/>
      <c r="NNC1" s="212"/>
      <c r="NND1" s="212"/>
      <c r="NNE1" s="212"/>
      <c r="NNF1" s="212"/>
      <c r="NNG1" s="212"/>
      <c r="NNH1" s="212"/>
      <c r="NNI1" s="212"/>
      <c r="NNJ1" s="212"/>
      <c r="NNK1" s="212"/>
      <c r="NNL1" s="212"/>
      <c r="NNM1" s="212"/>
      <c r="NNN1" s="212"/>
      <c r="NNO1" s="212"/>
      <c r="NNP1" s="212"/>
      <c r="NNQ1" s="212"/>
      <c r="NNR1" s="212"/>
      <c r="NNS1" s="212"/>
      <c r="NNT1" s="212"/>
      <c r="NNU1" s="212"/>
      <c r="NNV1" s="212"/>
      <c r="NNW1" s="212"/>
      <c r="NNX1" s="212"/>
      <c r="NNY1" s="212"/>
      <c r="NNZ1" s="212"/>
      <c r="NOA1" s="212"/>
      <c r="NOB1" s="212"/>
      <c r="NOC1" s="212"/>
      <c r="NOD1" s="212"/>
      <c r="NOE1" s="212"/>
      <c r="NOF1" s="212"/>
      <c r="NOG1" s="212"/>
      <c r="NOH1" s="212"/>
      <c r="NOI1" s="212"/>
      <c r="NOJ1" s="212"/>
      <c r="NOK1" s="212"/>
      <c r="NOL1" s="212"/>
      <c r="NOM1" s="212"/>
      <c r="NON1" s="212"/>
      <c r="NOO1" s="212"/>
      <c r="NOP1" s="212"/>
      <c r="NOQ1" s="212"/>
      <c r="NOR1" s="212"/>
      <c r="NOS1" s="212"/>
      <c r="NOT1" s="212"/>
      <c r="NOU1" s="212"/>
      <c r="NOV1" s="212"/>
      <c r="NOW1" s="212"/>
      <c r="NOX1" s="212"/>
      <c r="NOY1" s="212"/>
      <c r="NOZ1" s="212"/>
      <c r="NPA1" s="212"/>
      <c r="NPB1" s="212"/>
      <c r="NPC1" s="212"/>
      <c r="NPD1" s="212"/>
      <c r="NPE1" s="212"/>
      <c r="NPF1" s="212"/>
      <c r="NPG1" s="212"/>
      <c r="NPH1" s="212"/>
      <c r="NPI1" s="212"/>
      <c r="NPJ1" s="212"/>
      <c r="NPK1" s="212"/>
      <c r="NPL1" s="212"/>
      <c r="NPM1" s="212"/>
      <c r="NPN1" s="212"/>
      <c r="NPO1" s="212"/>
      <c r="NPP1" s="212"/>
      <c r="NPQ1" s="212"/>
      <c r="NPR1" s="212"/>
      <c r="NPS1" s="212"/>
      <c r="NPT1" s="212"/>
      <c r="NPU1" s="212"/>
      <c r="NPV1" s="212"/>
      <c r="NPW1" s="212"/>
      <c r="NPX1" s="212"/>
      <c r="NPY1" s="212"/>
      <c r="NPZ1" s="212"/>
      <c r="NQA1" s="212"/>
      <c r="NQB1" s="212"/>
      <c r="NQC1" s="212"/>
      <c r="NQD1" s="212"/>
      <c r="NQE1" s="212"/>
      <c r="NQF1" s="212"/>
      <c r="NQG1" s="212"/>
      <c r="NQH1" s="212"/>
      <c r="NQI1" s="212"/>
      <c r="NQJ1" s="212"/>
      <c r="NQK1" s="212"/>
      <c r="NQL1" s="212"/>
      <c r="NQM1" s="212"/>
      <c r="NQN1" s="212"/>
      <c r="NQO1" s="212"/>
      <c r="NQP1" s="212"/>
      <c r="NQQ1" s="212"/>
      <c r="NQR1" s="212"/>
      <c r="NQS1" s="212"/>
      <c r="NQT1" s="212"/>
      <c r="NQU1" s="212"/>
      <c r="NQV1" s="212"/>
      <c r="NQW1" s="212"/>
      <c r="NQX1" s="212"/>
      <c r="NQY1" s="212"/>
      <c r="NQZ1" s="212"/>
      <c r="NRA1" s="212"/>
      <c r="NRB1" s="212"/>
      <c r="NRC1" s="212"/>
      <c r="NRD1" s="212"/>
      <c r="NRE1" s="212"/>
      <c r="NRF1" s="212"/>
      <c r="NRG1" s="212"/>
      <c r="NRH1" s="212"/>
      <c r="NRI1" s="212"/>
      <c r="NRJ1" s="212"/>
      <c r="NRK1" s="212"/>
      <c r="NRL1" s="212"/>
      <c r="NRM1" s="212"/>
      <c r="NRN1" s="212"/>
      <c r="NRO1" s="212"/>
      <c r="NRP1" s="212"/>
      <c r="NRQ1" s="212"/>
      <c r="NRR1" s="212"/>
      <c r="NRS1" s="212"/>
      <c r="NRT1" s="212"/>
      <c r="NRU1" s="212"/>
      <c r="NRV1" s="212"/>
      <c r="NRW1" s="212"/>
      <c r="NRX1" s="212"/>
      <c r="NRY1" s="212"/>
      <c r="NRZ1" s="212"/>
      <c r="NSA1" s="212"/>
      <c r="NSB1" s="212"/>
      <c r="NSC1" s="212"/>
      <c r="NSD1" s="212"/>
      <c r="NSE1" s="212"/>
      <c r="NSF1" s="212"/>
      <c r="NSG1" s="212"/>
      <c r="NSH1" s="212"/>
      <c r="NSI1" s="212"/>
      <c r="NSJ1" s="212"/>
      <c r="NSK1" s="212"/>
      <c r="NSL1" s="212"/>
      <c r="NSM1" s="212"/>
      <c r="NSN1" s="212"/>
      <c r="NSO1" s="212"/>
      <c r="NSP1" s="212"/>
      <c r="NSQ1" s="212"/>
      <c r="NSR1" s="212"/>
      <c r="NSS1" s="212"/>
      <c r="NST1" s="212"/>
      <c r="NSU1" s="212"/>
      <c r="NSV1" s="212"/>
      <c r="NSW1" s="212"/>
      <c r="NSX1" s="212"/>
      <c r="NSY1" s="212"/>
      <c r="NSZ1" s="212"/>
      <c r="NTA1" s="212"/>
      <c r="NTB1" s="212"/>
      <c r="NTC1" s="212"/>
      <c r="NTD1" s="212"/>
      <c r="NTE1" s="212"/>
      <c r="NTF1" s="212"/>
      <c r="NTG1" s="212"/>
      <c r="NTH1" s="212"/>
      <c r="NTI1" s="212"/>
      <c r="NTJ1" s="212"/>
      <c r="NTK1" s="212"/>
      <c r="NTL1" s="212"/>
      <c r="NTM1" s="212"/>
      <c r="NTN1" s="212"/>
      <c r="NTO1" s="212"/>
      <c r="NTP1" s="212"/>
      <c r="NTQ1" s="212"/>
      <c r="NTR1" s="212"/>
      <c r="NTS1" s="212"/>
      <c r="NTT1" s="212"/>
      <c r="NTU1" s="212"/>
      <c r="NTV1" s="212"/>
      <c r="NTW1" s="212"/>
      <c r="NTX1" s="212"/>
      <c r="NTY1" s="212"/>
      <c r="NTZ1" s="212"/>
      <c r="NUA1" s="212"/>
      <c r="NUB1" s="212"/>
      <c r="NUC1" s="212"/>
      <c r="NUD1" s="212"/>
      <c r="NUE1" s="212"/>
      <c r="NUF1" s="212"/>
      <c r="NUG1" s="212"/>
      <c r="NUH1" s="212"/>
      <c r="NUI1" s="212"/>
      <c r="NUJ1" s="212"/>
      <c r="NUK1" s="212"/>
      <c r="NUL1" s="212"/>
      <c r="NUM1" s="212"/>
      <c r="NUN1" s="212"/>
      <c r="NUO1" s="212"/>
      <c r="NUP1" s="212"/>
      <c r="NUQ1" s="212"/>
      <c r="NUR1" s="212"/>
      <c r="NUS1" s="212"/>
      <c r="NUT1" s="212"/>
      <c r="NUU1" s="212"/>
      <c r="NUV1" s="212"/>
      <c r="NUW1" s="212"/>
      <c r="NUX1" s="212"/>
      <c r="NUY1" s="212"/>
      <c r="NUZ1" s="212"/>
      <c r="NVA1" s="212"/>
      <c r="NVB1" s="212"/>
      <c r="NVC1" s="212"/>
      <c r="NVD1" s="212"/>
      <c r="NVE1" s="212"/>
      <c r="NVF1" s="212"/>
      <c r="NVG1" s="212"/>
      <c r="NVH1" s="212"/>
      <c r="NVI1" s="212"/>
      <c r="NVJ1" s="212"/>
      <c r="NVK1" s="212"/>
      <c r="NVL1" s="212"/>
      <c r="NVM1" s="212"/>
      <c r="NVN1" s="212"/>
      <c r="NVO1" s="212"/>
      <c r="NVP1" s="212"/>
      <c r="NVQ1" s="212"/>
      <c r="NVR1" s="212"/>
      <c r="NVS1" s="212"/>
      <c r="NVT1" s="212"/>
      <c r="NVU1" s="212"/>
      <c r="NVV1" s="212"/>
      <c r="NVW1" s="212"/>
      <c r="NVX1" s="212"/>
      <c r="NVY1" s="212"/>
      <c r="NVZ1" s="212"/>
      <c r="NWA1" s="212"/>
      <c r="NWB1" s="212"/>
      <c r="NWC1" s="212"/>
      <c r="NWD1" s="212"/>
      <c r="NWE1" s="212"/>
      <c r="NWF1" s="212"/>
      <c r="NWG1" s="212"/>
      <c r="NWH1" s="212"/>
      <c r="NWI1" s="212"/>
      <c r="NWJ1" s="212"/>
      <c r="NWK1" s="212"/>
      <c r="NWL1" s="212"/>
      <c r="NWM1" s="212"/>
      <c r="NWN1" s="212"/>
      <c r="NWO1" s="212"/>
      <c r="NWP1" s="212"/>
      <c r="NWQ1" s="212"/>
      <c r="NWR1" s="212"/>
      <c r="NWS1" s="212"/>
      <c r="NWT1" s="212"/>
      <c r="NWU1" s="212"/>
      <c r="NWV1" s="212"/>
      <c r="NWW1" s="212"/>
      <c r="NWX1" s="212"/>
      <c r="NWY1" s="212"/>
      <c r="NWZ1" s="212"/>
      <c r="NXA1" s="212"/>
      <c r="NXB1" s="212"/>
      <c r="NXC1" s="212"/>
      <c r="NXD1" s="212"/>
      <c r="NXE1" s="212"/>
      <c r="NXF1" s="212"/>
      <c r="NXG1" s="212"/>
      <c r="NXH1" s="212"/>
      <c r="NXI1" s="212"/>
      <c r="NXJ1" s="212"/>
      <c r="NXK1" s="212"/>
      <c r="NXL1" s="212"/>
      <c r="NXM1" s="212"/>
      <c r="NXN1" s="212"/>
      <c r="NXO1" s="212"/>
      <c r="NXP1" s="212"/>
      <c r="NXQ1" s="212"/>
      <c r="NXR1" s="212"/>
      <c r="NXS1" s="212"/>
      <c r="NXT1" s="212"/>
      <c r="NXU1" s="212"/>
      <c r="NXV1" s="212"/>
      <c r="NXW1" s="212"/>
      <c r="NXX1" s="212"/>
      <c r="NXY1" s="212"/>
      <c r="NXZ1" s="212"/>
      <c r="NYA1" s="212"/>
      <c r="NYB1" s="212"/>
      <c r="NYC1" s="212"/>
      <c r="NYD1" s="212"/>
      <c r="NYE1" s="212"/>
      <c r="NYF1" s="212"/>
      <c r="NYG1" s="212"/>
      <c r="NYH1" s="212"/>
      <c r="NYI1" s="212"/>
      <c r="NYJ1" s="212"/>
      <c r="NYK1" s="212"/>
      <c r="NYL1" s="212"/>
      <c r="NYM1" s="212"/>
      <c r="NYN1" s="212"/>
      <c r="NYO1" s="212"/>
      <c r="NYP1" s="212"/>
      <c r="NYQ1" s="212"/>
      <c r="NYR1" s="212"/>
      <c r="NYS1" s="212"/>
      <c r="NYT1" s="212"/>
      <c r="NYU1" s="212"/>
      <c r="NYV1" s="212"/>
      <c r="NYW1" s="212"/>
      <c r="NYX1" s="212"/>
      <c r="NYY1" s="212"/>
      <c r="NYZ1" s="212"/>
      <c r="NZA1" s="212"/>
      <c r="NZB1" s="212"/>
      <c r="NZC1" s="212"/>
      <c r="NZD1" s="212"/>
      <c r="NZE1" s="212"/>
      <c r="NZF1" s="212"/>
      <c r="NZG1" s="212"/>
      <c r="NZH1" s="212"/>
      <c r="NZI1" s="212"/>
      <c r="NZJ1" s="212"/>
      <c r="NZK1" s="212"/>
      <c r="NZL1" s="212"/>
      <c r="NZM1" s="212"/>
      <c r="NZN1" s="212"/>
      <c r="NZO1" s="212"/>
      <c r="NZP1" s="212"/>
      <c r="NZQ1" s="212"/>
      <c r="NZR1" s="212"/>
      <c r="NZS1" s="212"/>
      <c r="NZT1" s="212"/>
      <c r="NZU1" s="212"/>
      <c r="NZV1" s="212"/>
      <c r="NZW1" s="212"/>
      <c r="NZX1" s="212"/>
      <c r="NZY1" s="212"/>
      <c r="NZZ1" s="212"/>
      <c r="OAA1" s="212"/>
      <c r="OAB1" s="212"/>
      <c r="OAC1" s="212"/>
      <c r="OAD1" s="212"/>
      <c r="OAE1" s="212"/>
      <c r="OAF1" s="212"/>
      <c r="OAG1" s="212"/>
      <c r="OAH1" s="212"/>
      <c r="OAI1" s="212"/>
      <c r="OAJ1" s="212"/>
      <c r="OAK1" s="212"/>
      <c r="OAL1" s="212"/>
      <c r="OAM1" s="212"/>
      <c r="OAN1" s="212"/>
      <c r="OAO1" s="212"/>
      <c r="OAP1" s="212"/>
      <c r="OAQ1" s="212"/>
      <c r="OAR1" s="212"/>
      <c r="OAS1" s="212"/>
      <c r="OAT1" s="212"/>
      <c r="OAU1" s="212"/>
      <c r="OAV1" s="212"/>
      <c r="OAW1" s="212"/>
      <c r="OAX1" s="212"/>
      <c r="OAY1" s="212"/>
      <c r="OAZ1" s="212"/>
      <c r="OBA1" s="212"/>
      <c r="OBB1" s="212"/>
      <c r="OBC1" s="212"/>
      <c r="OBD1" s="212"/>
      <c r="OBE1" s="212"/>
      <c r="OBF1" s="212"/>
      <c r="OBG1" s="212"/>
      <c r="OBH1" s="212"/>
      <c r="OBI1" s="212"/>
      <c r="OBJ1" s="212"/>
      <c r="OBK1" s="212"/>
      <c r="OBL1" s="212"/>
      <c r="OBM1" s="212"/>
      <c r="OBN1" s="212"/>
      <c r="OBO1" s="212"/>
      <c r="OBP1" s="212"/>
      <c r="OBQ1" s="212"/>
      <c r="OBR1" s="212"/>
      <c r="OBS1" s="212"/>
      <c r="OBT1" s="212"/>
      <c r="OBU1" s="212"/>
      <c r="OBV1" s="212"/>
      <c r="OBW1" s="212"/>
      <c r="OBX1" s="212"/>
      <c r="OBY1" s="212"/>
      <c r="OBZ1" s="212"/>
      <c r="OCA1" s="212"/>
      <c r="OCB1" s="212"/>
      <c r="OCC1" s="212"/>
      <c r="OCD1" s="212"/>
      <c r="OCE1" s="212"/>
      <c r="OCF1" s="212"/>
      <c r="OCG1" s="212"/>
      <c r="OCH1" s="212"/>
      <c r="OCI1" s="212"/>
      <c r="OCJ1" s="212"/>
      <c r="OCK1" s="212"/>
      <c r="OCL1" s="212"/>
      <c r="OCM1" s="212"/>
      <c r="OCN1" s="212"/>
      <c r="OCO1" s="212"/>
      <c r="OCP1" s="212"/>
      <c r="OCQ1" s="212"/>
      <c r="OCR1" s="212"/>
      <c r="OCS1" s="212"/>
      <c r="OCT1" s="212"/>
      <c r="OCU1" s="212"/>
      <c r="OCV1" s="212"/>
      <c r="OCW1" s="212"/>
      <c r="OCX1" s="212"/>
      <c r="OCY1" s="212"/>
      <c r="OCZ1" s="212"/>
      <c r="ODA1" s="212"/>
      <c r="ODB1" s="212"/>
      <c r="ODC1" s="212"/>
      <c r="ODD1" s="212"/>
      <c r="ODE1" s="212"/>
      <c r="ODF1" s="212"/>
      <c r="ODG1" s="212"/>
      <c r="ODH1" s="212"/>
      <c r="ODI1" s="212"/>
      <c r="ODJ1" s="212"/>
      <c r="ODK1" s="212"/>
      <c r="ODL1" s="212"/>
      <c r="ODM1" s="212"/>
      <c r="ODN1" s="212"/>
      <c r="ODO1" s="212"/>
      <c r="ODP1" s="212"/>
      <c r="ODQ1" s="212"/>
      <c r="ODR1" s="212"/>
      <c r="ODS1" s="212"/>
      <c r="ODT1" s="212"/>
      <c r="ODU1" s="212"/>
      <c r="ODV1" s="212"/>
      <c r="ODW1" s="212"/>
      <c r="ODX1" s="212"/>
      <c r="ODY1" s="212"/>
      <c r="ODZ1" s="212"/>
      <c r="OEA1" s="212"/>
      <c r="OEB1" s="212"/>
      <c r="OEC1" s="212"/>
      <c r="OED1" s="212"/>
      <c r="OEE1" s="212"/>
      <c r="OEF1" s="212"/>
      <c r="OEG1" s="212"/>
      <c r="OEH1" s="212"/>
      <c r="OEI1" s="212"/>
      <c r="OEJ1" s="212"/>
      <c r="OEK1" s="212"/>
      <c r="OEL1" s="212"/>
      <c r="OEM1" s="212"/>
      <c r="OEN1" s="212"/>
      <c r="OEO1" s="212"/>
      <c r="OEP1" s="212"/>
      <c r="OEQ1" s="212"/>
      <c r="OER1" s="212"/>
      <c r="OES1" s="212"/>
      <c r="OET1" s="212"/>
      <c r="OEU1" s="212"/>
      <c r="OEV1" s="212"/>
      <c r="OEW1" s="212"/>
      <c r="OEX1" s="212"/>
      <c r="OEY1" s="212"/>
      <c r="OEZ1" s="212"/>
      <c r="OFA1" s="212"/>
      <c r="OFB1" s="212"/>
      <c r="OFC1" s="212"/>
      <c r="OFD1" s="212"/>
      <c r="OFE1" s="212"/>
      <c r="OFF1" s="212"/>
      <c r="OFG1" s="212"/>
      <c r="OFH1" s="212"/>
      <c r="OFI1" s="212"/>
      <c r="OFJ1" s="212"/>
      <c r="OFK1" s="212"/>
      <c r="OFL1" s="212"/>
      <c r="OFM1" s="212"/>
      <c r="OFN1" s="212"/>
      <c r="OFO1" s="212"/>
      <c r="OFP1" s="212"/>
      <c r="OFQ1" s="212"/>
      <c r="OFR1" s="212"/>
      <c r="OFS1" s="212"/>
      <c r="OFT1" s="212"/>
      <c r="OFU1" s="212"/>
      <c r="OFV1" s="212"/>
      <c r="OFW1" s="212"/>
      <c r="OFX1" s="212"/>
      <c r="OFY1" s="212"/>
      <c r="OFZ1" s="212"/>
      <c r="OGA1" s="212"/>
      <c r="OGB1" s="212"/>
      <c r="OGC1" s="212"/>
      <c r="OGD1" s="212"/>
      <c r="OGE1" s="212"/>
      <c r="OGF1" s="212"/>
      <c r="OGG1" s="212"/>
      <c r="OGH1" s="212"/>
      <c r="OGI1" s="212"/>
      <c r="OGJ1" s="212"/>
      <c r="OGK1" s="212"/>
      <c r="OGL1" s="212"/>
      <c r="OGM1" s="212"/>
      <c r="OGN1" s="212"/>
      <c r="OGO1" s="212"/>
      <c r="OGP1" s="212"/>
      <c r="OGQ1" s="212"/>
      <c r="OGR1" s="212"/>
      <c r="OGS1" s="212"/>
      <c r="OGT1" s="212"/>
      <c r="OGU1" s="212"/>
      <c r="OGV1" s="212"/>
      <c r="OGW1" s="212"/>
      <c r="OGX1" s="212"/>
      <c r="OGY1" s="212"/>
      <c r="OGZ1" s="212"/>
      <c r="OHA1" s="212"/>
      <c r="OHB1" s="212"/>
      <c r="OHC1" s="212"/>
      <c r="OHD1" s="212"/>
      <c r="OHE1" s="212"/>
      <c r="OHF1" s="212"/>
      <c r="OHG1" s="212"/>
      <c r="OHH1" s="212"/>
      <c r="OHI1" s="212"/>
      <c r="OHJ1" s="212"/>
      <c r="OHK1" s="212"/>
      <c r="OHL1" s="212"/>
      <c r="OHM1" s="212"/>
      <c r="OHN1" s="212"/>
      <c r="OHO1" s="212"/>
      <c r="OHP1" s="212"/>
      <c r="OHQ1" s="212"/>
      <c r="OHR1" s="212"/>
      <c r="OHS1" s="212"/>
      <c r="OHT1" s="212"/>
      <c r="OHU1" s="212"/>
      <c r="OHV1" s="212"/>
      <c r="OHW1" s="212"/>
      <c r="OHX1" s="212"/>
      <c r="OHY1" s="212"/>
      <c r="OHZ1" s="212"/>
      <c r="OIA1" s="212"/>
      <c r="OIB1" s="212"/>
      <c r="OIC1" s="212"/>
      <c r="OID1" s="212"/>
      <c r="OIE1" s="212"/>
      <c r="OIF1" s="212"/>
      <c r="OIG1" s="212"/>
      <c r="OIH1" s="212"/>
      <c r="OII1" s="212"/>
      <c r="OIJ1" s="212"/>
      <c r="OIK1" s="212"/>
      <c r="OIL1" s="212"/>
      <c r="OIM1" s="212"/>
      <c r="OIN1" s="212"/>
      <c r="OIO1" s="212"/>
      <c r="OIP1" s="212"/>
      <c r="OIQ1" s="212"/>
      <c r="OIR1" s="212"/>
      <c r="OIS1" s="212"/>
      <c r="OIT1" s="212"/>
      <c r="OIU1" s="212"/>
      <c r="OIV1" s="212"/>
      <c r="OIW1" s="212"/>
      <c r="OIX1" s="212"/>
      <c r="OIY1" s="212"/>
      <c r="OIZ1" s="212"/>
      <c r="OJA1" s="212"/>
      <c r="OJB1" s="212"/>
      <c r="OJC1" s="212"/>
      <c r="OJD1" s="212"/>
      <c r="OJE1" s="212"/>
      <c r="OJF1" s="212"/>
      <c r="OJG1" s="212"/>
      <c r="OJH1" s="212"/>
      <c r="OJI1" s="212"/>
      <c r="OJJ1" s="212"/>
      <c r="OJK1" s="212"/>
      <c r="OJL1" s="212"/>
      <c r="OJM1" s="212"/>
      <c r="OJN1" s="212"/>
      <c r="OJO1" s="212"/>
      <c r="OJP1" s="212"/>
      <c r="OJQ1" s="212"/>
      <c r="OJR1" s="212"/>
      <c r="OJS1" s="212"/>
      <c r="OJT1" s="212"/>
      <c r="OJU1" s="212"/>
      <c r="OJV1" s="212"/>
      <c r="OJW1" s="212"/>
      <c r="OJX1" s="212"/>
      <c r="OJY1" s="212"/>
      <c r="OJZ1" s="212"/>
      <c r="OKA1" s="212"/>
      <c r="OKB1" s="212"/>
      <c r="OKC1" s="212"/>
      <c r="OKD1" s="212"/>
      <c r="OKE1" s="212"/>
      <c r="OKF1" s="212"/>
      <c r="OKG1" s="212"/>
      <c r="OKH1" s="212"/>
      <c r="OKI1" s="212"/>
      <c r="OKJ1" s="212"/>
      <c r="OKK1" s="212"/>
      <c r="OKL1" s="212"/>
      <c r="OKM1" s="212"/>
      <c r="OKN1" s="212"/>
      <c r="OKO1" s="212"/>
      <c r="OKP1" s="212"/>
      <c r="OKQ1" s="212"/>
      <c r="OKR1" s="212"/>
      <c r="OKS1" s="212"/>
      <c r="OKT1" s="212"/>
      <c r="OKU1" s="212"/>
      <c r="OKV1" s="212"/>
      <c r="OKW1" s="212"/>
      <c r="OKX1" s="212"/>
      <c r="OKY1" s="212"/>
      <c r="OKZ1" s="212"/>
      <c r="OLA1" s="212"/>
      <c r="OLB1" s="212"/>
      <c r="OLC1" s="212"/>
      <c r="OLD1" s="212"/>
      <c r="OLE1" s="212"/>
      <c r="OLF1" s="212"/>
      <c r="OLG1" s="212"/>
      <c r="OLH1" s="212"/>
      <c r="OLI1" s="212"/>
      <c r="OLJ1" s="212"/>
      <c r="OLK1" s="212"/>
      <c r="OLL1" s="212"/>
      <c r="OLM1" s="212"/>
      <c r="OLN1" s="212"/>
      <c r="OLO1" s="212"/>
      <c r="OLP1" s="212"/>
      <c r="OLQ1" s="212"/>
      <c r="OLR1" s="212"/>
      <c r="OLS1" s="212"/>
      <c r="OLT1" s="212"/>
      <c r="OLU1" s="212"/>
      <c r="OLV1" s="212"/>
      <c r="OLW1" s="212"/>
      <c r="OLX1" s="212"/>
      <c r="OLY1" s="212"/>
      <c r="OLZ1" s="212"/>
      <c r="OMA1" s="212"/>
      <c r="OMB1" s="212"/>
      <c r="OMC1" s="212"/>
      <c r="OMD1" s="212"/>
      <c r="OME1" s="212"/>
      <c r="OMF1" s="212"/>
      <c r="OMG1" s="212"/>
      <c r="OMH1" s="212"/>
      <c r="OMI1" s="212"/>
      <c r="OMJ1" s="212"/>
      <c r="OMK1" s="212"/>
      <c r="OML1" s="212"/>
      <c r="OMM1" s="212"/>
      <c r="OMN1" s="212"/>
      <c r="OMO1" s="212"/>
      <c r="OMP1" s="212"/>
      <c r="OMQ1" s="212"/>
      <c r="OMR1" s="212"/>
      <c r="OMS1" s="212"/>
      <c r="OMT1" s="212"/>
      <c r="OMU1" s="212"/>
      <c r="OMV1" s="212"/>
      <c r="OMW1" s="212"/>
      <c r="OMX1" s="212"/>
      <c r="OMY1" s="212"/>
      <c r="OMZ1" s="212"/>
      <c r="ONA1" s="212"/>
      <c r="ONB1" s="212"/>
      <c r="ONC1" s="212"/>
      <c r="OND1" s="212"/>
      <c r="ONE1" s="212"/>
      <c r="ONF1" s="212"/>
      <c r="ONG1" s="212"/>
      <c r="ONH1" s="212"/>
      <c r="ONI1" s="212"/>
      <c r="ONJ1" s="212"/>
      <c r="ONK1" s="212"/>
      <c r="ONL1" s="212"/>
      <c r="ONM1" s="212"/>
      <c r="ONN1" s="212"/>
      <c r="ONO1" s="212"/>
      <c r="ONP1" s="212"/>
      <c r="ONQ1" s="212"/>
      <c r="ONR1" s="212"/>
      <c r="ONS1" s="212"/>
      <c r="ONT1" s="212"/>
      <c r="ONU1" s="212"/>
      <c r="ONV1" s="212"/>
      <c r="ONW1" s="212"/>
      <c r="ONX1" s="212"/>
      <c r="ONY1" s="212"/>
      <c r="ONZ1" s="212"/>
      <c r="OOA1" s="212"/>
      <c r="OOB1" s="212"/>
      <c r="OOC1" s="212"/>
      <c r="OOD1" s="212"/>
      <c r="OOE1" s="212"/>
      <c r="OOF1" s="212"/>
      <c r="OOG1" s="212"/>
      <c r="OOH1" s="212"/>
      <c r="OOI1" s="212"/>
      <c r="OOJ1" s="212"/>
      <c r="OOK1" s="212"/>
      <c r="OOL1" s="212"/>
      <c r="OOM1" s="212"/>
      <c r="OON1" s="212"/>
      <c r="OOO1" s="212"/>
      <c r="OOP1" s="212"/>
      <c r="OOQ1" s="212"/>
      <c r="OOR1" s="212"/>
      <c r="OOS1" s="212"/>
      <c r="OOT1" s="212"/>
      <c r="OOU1" s="212"/>
      <c r="OOV1" s="212"/>
      <c r="OOW1" s="212"/>
      <c r="OOX1" s="212"/>
      <c r="OOY1" s="212"/>
      <c r="OOZ1" s="212"/>
      <c r="OPA1" s="212"/>
      <c r="OPB1" s="212"/>
      <c r="OPC1" s="212"/>
      <c r="OPD1" s="212"/>
      <c r="OPE1" s="212"/>
      <c r="OPF1" s="212"/>
      <c r="OPG1" s="212"/>
      <c r="OPH1" s="212"/>
      <c r="OPI1" s="212"/>
      <c r="OPJ1" s="212"/>
      <c r="OPK1" s="212"/>
      <c r="OPL1" s="212"/>
      <c r="OPM1" s="212"/>
      <c r="OPN1" s="212"/>
      <c r="OPO1" s="212"/>
      <c r="OPP1" s="212"/>
      <c r="OPQ1" s="212"/>
      <c r="OPR1" s="212"/>
      <c r="OPS1" s="212"/>
      <c r="OPT1" s="212"/>
      <c r="OPU1" s="212"/>
      <c r="OPV1" s="212"/>
      <c r="OPW1" s="212"/>
      <c r="OPX1" s="212"/>
      <c r="OPY1" s="212"/>
      <c r="OPZ1" s="212"/>
      <c r="OQA1" s="212"/>
      <c r="OQB1" s="212"/>
      <c r="OQC1" s="212"/>
      <c r="OQD1" s="212"/>
      <c r="OQE1" s="212"/>
      <c r="OQF1" s="212"/>
      <c r="OQG1" s="212"/>
      <c r="OQH1" s="212"/>
      <c r="OQI1" s="212"/>
      <c r="OQJ1" s="212"/>
      <c r="OQK1" s="212"/>
      <c r="OQL1" s="212"/>
      <c r="OQM1" s="212"/>
      <c r="OQN1" s="212"/>
      <c r="OQO1" s="212"/>
      <c r="OQP1" s="212"/>
      <c r="OQQ1" s="212"/>
      <c r="OQR1" s="212"/>
      <c r="OQS1" s="212"/>
      <c r="OQT1" s="212"/>
      <c r="OQU1" s="212"/>
      <c r="OQV1" s="212"/>
      <c r="OQW1" s="212"/>
      <c r="OQX1" s="212"/>
      <c r="OQY1" s="212"/>
      <c r="OQZ1" s="212"/>
      <c r="ORA1" s="212"/>
      <c r="ORB1" s="212"/>
      <c r="ORC1" s="212"/>
      <c r="ORD1" s="212"/>
      <c r="ORE1" s="212"/>
      <c r="ORF1" s="212"/>
      <c r="ORG1" s="212"/>
      <c r="ORH1" s="212"/>
      <c r="ORI1" s="212"/>
      <c r="ORJ1" s="212"/>
      <c r="ORK1" s="212"/>
      <c r="ORL1" s="212"/>
      <c r="ORM1" s="212"/>
      <c r="ORN1" s="212"/>
      <c r="ORO1" s="212"/>
      <c r="ORP1" s="212"/>
      <c r="ORQ1" s="212"/>
      <c r="ORR1" s="212"/>
      <c r="ORS1" s="212"/>
      <c r="ORT1" s="212"/>
      <c r="ORU1" s="212"/>
      <c r="ORV1" s="212"/>
      <c r="ORW1" s="212"/>
      <c r="ORX1" s="212"/>
      <c r="ORY1" s="212"/>
      <c r="ORZ1" s="212"/>
      <c r="OSA1" s="212"/>
      <c r="OSB1" s="212"/>
      <c r="OSC1" s="212"/>
      <c r="OSD1" s="212"/>
      <c r="OSE1" s="212"/>
      <c r="OSF1" s="212"/>
      <c r="OSG1" s="212"/>
      <c r="OSH1" s="212"/>
      <c r="OSI1" s="212"/>
      <c r="OSJ1" s="212"/>
      <c r="OSK1" s="212"/>
      <c r="OSL1" s="212"/>
      <c r="OSM1" s="212"/>
      <c r="OSN1" s="212"/>
      <c r="OSO1" s="212"/>
      <c r="OSP1" s="212"/>
      <c r="OSQ1" s="212"/>
      <c r="OSR1" s="212"/>
      <c r="OSS1" s="212"/>
      <c r="OST1" s="212"/>
      <c r="OSU1" s="212"/>
      <c r="OSV1" s="212"/>
      <c r="OSW1" s="212"/>
      <c r="OSX1" s="212"/>
      <c r="OSY1" s="212"/>
      <c r="OSZ1" s="212"/>
      <c r="OTA1" s="212"/>
      <c r="OTB1" s="212"/>
      <c r="OTC1" s="212"/>
      <c r="OTD1" s="212"/>
      <c r="OTE1" s="212"/>
      <c r="OTF1" s="212"/>
      <c r="OTG1" s="212"/>
      <c r="OTH1" s="212"/>
      <c r="OTI1" s="212"/>
      <c r="OTJ1" s="212"/>
      <c r="OTK1" s="212"/>
      <c r="OTL1" s="212"/>
      <c r="OTM1" s="212"/>
      <c r="OTN1" s="212"/>
      <c r="OTO1" s="212"/>
      <c r="OTP1" s="212"/>
      <c r="OTQ1" s="212"/>
      <c r="OTR1" s="212"/>
      <c r="OTS1" s="212"/>
      <c r="OTT1" s="212"/>
      <c r="OTU1" s="212"/>
      <c r="OTV1" s="212"/>
      <c r="OTW1" s="212"/>
      <c r="OTX1" s="212"/>
      <c r="OTY1" s="212"/>
      <c r="OTZ1" s="212"/>
      <c r="OUA1" s="212"/>
      <c r="OUB1" s="212"/>
      <c r="OUC1" s="212"/>
      <c r="OUD1" s="212"/>
      <c r="OUE1" s="212"/>
      <c r="OUF1" s="212"/>
      <c r="OUG1" s="212"/>
      <c r="OUH1" s="212"/>
      <c r="OUI1" s="212"/>
      <c r="OUJ1" s="212"/>
      <c r="OUK1" s="212"/>
      <c r="OUL1" s="212"/>
      <c r="OUM1" s="212"/>
      <c r="OUN1" s="212"/>
      <c r="OUO1" s="212"/>
      <c r="OUP1" s="212"/>
      <c r="OUQ1" s="212"/>
      <c r="OUR1" s="212"/>
      <c r="OUS1" s="212"/>
      <c r="OUT1" s="212"/>
      <c r="OUU1" s="212"/>
      <c r="OUV1" s="212"/>
      <c r="OUW1" s="212"/>
      <c r="OUX1" s="212"/>
      <c r="OUY1" s="212"/>
      <c r="OUZ1" s="212"/>
      <c r="OVA1" s="212"/>
      <c r="OVB1" s="212"/>
      <c r="OVC1" s="212"/>
      <c r="OVD1" s="212"/>
      <c r="OVE1" s="212"/>
      <c r="OVF1" s="212"/>
      <c r="OVG1" s="212"/>
      <c r="OVH1" s="212"/>
      <c r="OVI1" s="212"/>
      <c r="OVJ1" s="212"/>
      <c r="OVK1" s="212"/>
      <c r="OVL1" s="212"/>
      <c r="OVM1" s="212"/>
      <c r="OVN1" s="212"/>
      <c r="OVO1" s="212"/>
      <c r="OVP1" s="212"/>
      <c r="OVQ1" s="212"/>
      <c r="OVR1" s="212"/>
      <c r="OVS1" s="212"/>
      <c r="OVT1" s="212"/>
      <c r="OVU1" s="212"/>
      <c r="OVV1" s="212"/>
      <c r="OVW1" s="212"/>
      <c r="OVX1" s="212"/>
      <c r="OVY1" s="212"/>
      <c r="OVZ1" s="212"/>
      <c r="OWA1" s="212"/>
      <c r="OWB1" s="212"/>
      <c r="OWC1" s="212"/>
      <c r="OWD1" s="212"/>
      <c r="OWE1" s="212"/>
      <c r="OWF1" s="212"/>
      <c r="OWG1" s="212"/>
      <c r="OWH1" s="212"/>
      <c r="OWI1" s="212"/>
      <c r="OWJ1" s="212"/>
      <c r="OWK1" s="212"/>
      <c r="OWL1" s="212"/>
      <c r="OWM1" s="212"/>
      <c r="OWN1" s="212"/>
      <c r="OWO1" s="212"/>
      <c r="OWP1" s="212"/>
      <c r="OWQ1" s="212"/>
      <c r="OWR1" s="212"/>
      <c r="OWS1" s="212"/>
      <c r="OWT1" s="212"/>
      <c r="OWU1" s="212"/>
      <c r="OWV1" s="212"/>
      <c r="OWW1" s="212"/>
      <c r="OWX1" s="212"/>
      <c r="OWY1" s="212"/>
      <c r="OWZ1" s="212"/>
      <c r="OXA1" s="212"/>
      <c r="OXB1" s="212"/>
      <c r="OXC1" s="212"/>
      <c r="OXD1" s="212"/>
      <c r="OXE1" s="212"/>
      <c r="OXF1" s="212"/>
      <c r="OXG1" s="212"/>
      <c r="OXH1" s="212"/>
      <c r="OXI1" s="212"/>
      <c r="OXJ1" s="212"/>
      <c r="OXK1" s="212"/>
      <c r="OXL1" s="212"/>
      <c r="OXM1" s="212"/>
      <c r="OXN1" s="212"/>
      <c r="OXO1" s="212"/>
      <c r="OXP1" s="212"/>
      <c r="OXQ1" s="212"/>
      <c r="OXR1" s="212"/>
      <c r="OXS1" s="212"/>
      <c r="OXT1" s="212"/>
      <c r="OXU1" s="212"/>
      <c r="OXV1" s="212"/>
      <c r="OXW1" s="212"/>
      <c r="OXX1" s="212"/>
      <c r="OXY1" s="212"/>
      <c r="OXZ1" s="212"/>
      <c r="OYA1" s="212"/>
      <c r="OYB1" s="212"/>
      <c r="OYC1" s="212"/>
      <c r="OYD1" s="212"/>
      <c r="OYE1" s="212"/>
      <c r="OYF1" s="212"/>
      <c r="OYG1" s="212"/>
      <c r="OYH1" s="212"/>
      <c r="OYI1" s="212"/>
      <c r="OYJ1" s="212"/>
      <c r="OYK1" s="212"/>
      <c r="OYL1" s="212"/>
      <c r="OYM1" s="212"/>
      <c r="OYN1" s="212"/>
      <c r="OYO1" s="212"/>
      <c r="OYP1" s="212"/>
      <c r="OYQ1" s="212"/>
      <c r="OYR1" s="212"/>
      <c r="OYS1" s="212"/>
      <c r="OYT1" s="212"/>
      <c r="OYU1" s="212"/>
      <c r="OYV1" s="212"/>
      <c r="OYW1" s="212"/>
      <c r="OYX1" s="212"/>
      <c r="OYY1" s="212"/>
      <c r="OYZ1" s="212"/>
      <c r="OZA1" s="212"/>
      <c r="OZB1" s="212"/>
      <c r="OZC1" s="212"/>
      <c r="OZD1" s="212"/>
      <c r="OZE1" s="212"/>
      <c r="OZF1" s="212"/>
      <c r="OZG1" s="212"/>
      <c r="OZH1" s="212"/>
      <c r="OZI1" s="212"/>
      <c r="OZJ1" s="212"/>
      <c r="OZK1" s="212"/>
      <c r="OZL1" s="212"/>
      <c r="OZM1" s="212"/>
      <c r="OZN1" s="212"/>
      <c r="OZO1" s="212"/>
      <c r="OZP1" s="212"/>
      <c r="OZQ1" s="212"/>
      <c r="OZR1" s="212"/>
      <c r="OZS1" s="212"/>
      <c r="OZT1" s="212"/>
      <c r="OZU1" s="212"/>
      <c r="OZV1" s="212"/>
      <c r="OZW1" s="212"/>
      <c r="OZX1" s="212"/>
      <c r="OZY1" s="212"/>
      <c r="OZZ1" s="212"/>
      <c r="PAA1" s="212"/>
      <c r="PAB1" s="212"/>
      <c r="PAC1" s="212"/>
      <c r="PAD1" s="212"/>
      <c r="PAE1" s="212"/>
      <c r="PAF1" s="212"/>
      <c r="PAG1" s="212"/>
      <c r="PAH1" s="212"/>
      <c r="PAI1" s="212"/>
      <c r="PAJ1" s="212"/>
      <c r="PAK1" s="212"/>
      <c r="PAL1" s="212"/>
      <c r="PAM1" s="212"/>
      <c r="PAN1" s="212"/>
      <c r="PAO1" s="212"/>
      <c r="PAP1" s="212"/>
      <c r="PAQ1" s="212"/>
      <c r="PAR1" s="212"/>
      <c r="PAS1" s="212"/>
      <c r="PAT1" s="212"/>
      <c r="PAU1" s="212"/>
      <c r="PAV1" s="212"/>
      <c r="PAW1" s="212"/>
      <c r="PAX1" s="212"/>
      <c r="PAY1" s="212"/>
      <c r="PAZ1" s="212"/>
      <c r="PBA1" s="212"/>
      <c r="PBB1" s="212"/>
      <c r="PBC1" s="212"/>
      <c r="PBD1" s="212"/>
      <c r="PBE1" s="212"/>
      <c r="PBF1" s="212"/>
      <c r="PBG1" s="212"/>
      <c r="PBH1" s="212"/>
      <c r="PBI1" s="212"/>
      <c r="PBJ1" s="212"/>
      <c r="PBK1" s="212"/>
      <c r="PBL1" s="212"/>
      <c r="PBM1" s="212"/>
      <c r="PBN1" s="212"/>
      <c r="PBO1" s="212"/>
      <c r="PBP1" s="212"/>
      <c r="PBQ1" s="212"/>
      <c r="PBR1" s="212"/>
      <c r="PBS1" s="212"/>
      <c r="PBT1" s="212"/>
      <c r="PBU1" s="212"/>
      <c r="PBV1" s="212"/>
      <c r="PBW1" s="212"/>
      <c r="PBX1" s="212"/>
      <c r="PBY1" s="212"/>
      <c r="PBZ1" s="212"/>
      <c r="PCA1" s="212"/>
      <c r="PCB1" s="212"/>
      <c r="PCC1" s="212"/>
      <c r="PCD1" s="212"/>
      <c r="PCE1" s="212"/>
      <c r="PCF1" s="212"/>
      <c r="PCG1" s="212"/>
      <c r="PCH1" s="212"/>
      <c r="PCI1" s="212"/>
      <c r="PCJ1" s="212"/>
      <c r="PCK1" s="212"/>
      <c r="PCL1" s="212"/>
      <c r="PCM1" s="212"/>
      <c r="PCN1" s="212"/>
      <c r="PCO1" s="212"/>
      <c r="PCP1" s="212"/>
      <c r="PCQ1" s="212"/>
      <c r="PCR1" s="212"/>
      <c r="PCS1" s="212"/>
      <c r="PCT1" s="212"/>
      <c r="PCU1" s="212"/>
      <c r="PCV1" s="212"/>
      <c r="PCW1" s="212"/>
      <c r="PCX1" s="212"/>
      <c r="PCY1" s="212"/>
      <c r="PCZ1" s="212"/>
      <c r="PDA1" s="212"/>
      <c r="PDB1" s="212"/>
      <c r="PDC1" s="212"/>
      <c r="PDD1" s="212"/>
      <c r="PDE1" s="212"/>
      <c r="PDF1" s="212"/>
      <c r="PDG1" s="212"/>
      <c r="PDH1" s="212"/>
      <c r="PDI1" s="212"/>
      <c r="PDJ1" s="212"/>
      <c r="PDK1" s="212"/>
      <c r="PDL1" s="212"/>
      <c r="PDM1" s="212"/>
      <c r="PDN1" s="212"/>
      <c r="PDO1" s="212"/>
      <c r="PDP1" s="212"/>
      <c r="PDQ1" s="212"/>
      <c r="PDR1" s="212"/>
      <c r="PDS1" s="212"/>
      <c r="PDT1" s="212"/>
      <c r="PDU1" s="212"/>
      <c r="PDV1" s="212"/>
      <c r="PDW1" s="212"/>
      <c r="PDX1" s="212"/>
      <c r="PDY1" s="212"/>
      <c r="PDZ1" s="212"/>
      <c r="PEA1" s="212"/>
      <c r="PEB1" s="212"/>
      <c r="PEC1" s="212"/>
      <c r="PED1" s="212"/>
      <c r="PEE1" s="212"/>
      <c r="PEF1" s="212"/>
      <c r="PEG1" s="212"/>
      <c r="PEH1" s="212"/>
      <c r="PEI1" s="212"/>
      <c r="PEJ1" s="212"/>
      <c r="PEK1" s="212"/>
      <c r="PEL1" s="212"/>
      <c r="PEM1" s="212"/>
      <c r="PEN1" s="212"/>
      <c r="PEO1" s="212"/>
      <c r="PEP1" s="212"/>
      <c r="PEQ1" s="212"/>
      <c r="PER1" s="212"/>
      <c r="PES1" s="212"/>
      <c r="PET1" s="212"/>
      <c r="PEU1" s="212"/>
      <c r="PEV1" s="212"/>
      <c r="PEW1" s="212"/>
      <c r="PEX1" s="212"/>
      <c r="PEY1" s="212"/>
      <c r="PEZ1" s="212"/>
      <c r="PFA1" s="212"/>
      <c r="PFB1" s="212"/>
      <c r="PFC1" s="212"/>
      <c r="PFD1" s="212"/>
      <c r="PFE1" s="212"/>
      <c r="PFF1" s="212"/>
      <c r="PFG1" s="212"/>
      <c r="PFH1" s="212"/>
      <c r="PFI1" s="212"/>
      <c r="PFJ1" s="212"/>
      <c r="PFK1" s="212"/>
      <c r="PFL1" s="212"/>
      <c r="PFM1" s="212"/>
      <c r="PFN1" s="212"/>
      <c r="PFO1" s="212"/>
      <c r="PFP1" s="212"/>
      <c r="PFQ1" s="212"/>
      <c r="PFR1" s="212"/>
      <c r="PFS1" s="212"/>
      <c r="PFT1" s="212"/>
      <c r="PFU1" s="212"/>
      <c r="PFV1" s="212"/>
      <c r="PFW1" s="212"/>
      <c r="PFX1" s="212"/>
      <c r="PFY1" s="212"/>
      <c r="PFZ1" s="212"/>
      <c r="PGA1" s="212"/>
      <c r="PGB1" s="212"/>
      <c r="PGC1" s="212"/>
      <c r="PGD1" s="212"/>
      <c r="PGE1" s="212"/>
      <c r="PGF1" s="212"/>
      <c r="PGG1" s="212"/>
      <c r="PGH1" s="212"/>
      <c r="PGI1" s="212"/>
      <c r="PGJ1" s="212"/>
      <c r="PGK1" s="212"/>
      <c r="PGL1" s="212"/>
      <c r="PGM1" s="212"/>
      <c r="PGN1" s="212"/>
      <c r="PGO1" s="212"/>
      <c r="PGP1" s="212"/>
      <c r="PGQ1" s="212"/>
      <c r="PGR1" s="212"/>
      <c r="PGS1" s="212"/>
      <c r="PGT1" s="212"/>
      <c r="PGU1" s="212"/>
      <c r="PGV1" s="212"/>
      <c r="PGW1" s="212"/>
      <c r="PGX1" s="212"/>
      <c r="PGY1" s="212"/>
      <c r="PGZ1" s="212"/>
      <c r="PHA1" s="212"/>
      <c r="PHB1" s="212"/>
      <c r="PHC1" s="212"/>
      <c r="PHD1" s="212"/>
      <c r="PHE1" s="212"/>
      <c r="PHF1" s="212"/>
      <c r="PHG1" s="212"/>
      <c r="PHH1" s="212"/>
      <c r="PHI1" s="212"/>
      <c r="PHJ1" s="212"/>
      <c r="PHK1" s="212"/>
      <c r="PHL1" s="212"/>
      <c r="PHM1" s="212"/>
      <c r="PHN1" s="212"/>
      <c r="PHO1" s="212"/>
      <c r="PHP1" s="212"/>
      <c r="PHQ1" s="212"/>
      <c r="PHR1" s="212"/>
      <c r="PHS1" s="212"/>
      <c r="PHT1" s="212"/>
      <c r="PHU1" s="212"/>
      <c r="PHV1" s="212"/>
      <c r="PHW1" s="212"/>
      <c r="PHX1" s="212"/>
      <c r="PHY1" s="212"/>
      <c r="PHZ1" s="212"/>
      <c r="PIA1" s="212"/>
      <c r="PIB1" s="212"/>
      <c r="PIC1" s="212"/>
      <c r="PID1" s="212"/>
      <c r="PIE1" s="212"/>
      <c r="PIF1" s="212"/>
      <c r="PIG1" s="212"/>
      <c r="PIH1" s="212"/>
      <c r="PII1" s="212"/>
      <c r="PIJ1" s="212"/>
      <c r="PIK1" s="212"/>
      <c r="PIL1" s="212"/>
      <c r="PIM1" s="212"/>
      <c r="PIN1" s="212"/>
      <c r="PIO1" s="212"/>
      <c r="PIP1" s="212"/>
      <c r="PIQ1" s="212"/>
      <c r="PIR1" s="212"/>
      <c r="PIS1" s="212"/>
      <c r="PIT1" s="212"/>
      <c r="PIU1" s="212"/>
      <c r="PIV1" s="212"/>
      <c r="PIW1" s="212"/>
      <c r="PIX1" s="212"/>
      <c r="PIY1" s="212"/>
      <c r="PIZ1" s="212"/>
      <c r="PJA1" s="212"/>
      <c r="PJB1" s="212"/>
      <c r="PJC1" s="212"/>
      <c r="PJD1" s="212"/>
      <c r="PJE1" s="212"/>
      <c r="PJF1" s="212"/>
      <c r="PJG1" s="212"/>
      <c r="PJH1" s="212"/>
      <c r="PJI1" s="212"/>
      <c r="PJJ1" s="212"/>
      <c r="PJK1" s="212"/>
      <c r="PJL1" s="212"/>
      <c r="PJM1" s="212"/>
      <c r="PJN1" s="212"/>
      <c r="PJO1" s="212"/>
      <c r="PJP1" s="212"/>
      <c r="PJQ1" s="212"/>
      <c r="PJR1" s="212"/>
      <c r="PJS1" s="212"/>
      <c r="PJT1" s="212"/>
      <c r="PJU1" s="212"/>
      <c r="PJV1" s="212"/>
      <c r="PJW1" s="212"/>
      <c r="PJX1" s="212"/>
      <c r="PJY1" s="212"/>
      <c r="PJZ1" s="212"/>
      <c r="PKA1" s="212"/>
      <c r="PKB1" s="212"/>
      <c r="PKC1" s="212"/>
      <c r="PKD1" s="212"/>
      <c r="PKE1" s="212"/>
      <c r="PKF1" s="212"/>
      <c r="PKG1" s="212"/>
      <c r="PKH1" s="212"/>
      <c r="PKI1" s="212"/>
      <c r="PKJ1" s="212"/>
      <c r="PKK1" s="212"/>
      <c r="PKL1" s="212"/>
      <c r="PKM1" s="212"/>
      <c r="PKN1" s="212"/>
      <c r="PKO1" s="212"/>
      <c r="PKP1" s="212"/>
      <c r="PKQ1" s="212"/>
      <c r="PKR1" s="212"/>
      <c r="PKS1" s="212"/>
      <c r="PKT1" s="212"/>
      <c r="PKU1" s="212"/>
      <c r="PKV1" s="212"/>
      <c r="PKW1" s="212"/>
      <c r="PKX1" s="212"/>
      <c r="PKY1" s="212"/>
      <c r="PKZ1" s="212"/>
      <c r="PLA1" s="212"/>
      <c r="PLB1" s="212"/>
      <c r="PLC1" s="212"/>
      <c r="PLD1" s="212"/>
      <c r="PLE1" s="212"/>
      <c r="PLF1" s="212"/>
      <c r="PLG1" s="212"/>
      <c r="PLH1" s="212"/>
      <c r="PLI1" s="212"/>
      <c r="PLJ1" s="212"/>
      <c r="PLK1" s="212"/>
      <c r="PLL1" s="212"/>
      <c r="PLM1" s="212"/>
      <c r="PLN1" s="212"/>
      <c r="PLO1" s="212"/>
      <c r="PLP1" s="212"/>
      <c r="PLQ1" s="212"/>
      <c r="PLR1" s="212"/>
      <c r="PLS1" s="212"/>
      <c r="PLT1" s="212"/>
      <c r="PLU1" s="212"/>
      <c r="PLV1" s="212"/>
      <c r="PLW1" s="212"/>
      <c r="PLX1" s="212"/>
      <c r="PLY1" s="212"/>
      <c r="PLZ1" s="212"/>
      <c r="PMA1" s="212"/>
      <c r="PMB1" s="212"/>
      <c r="PMC1" s="212"/>
      <c r="PMD1" s="212"/>
      <c r="PME1" s="212"/>
      <c r="PMF1" s="212"/>
      <c r="PMG1" s="212"/>
      <c r="PMH1" s="212"/>
      <c r="PMI1" s="212"/>
      <c r="PMJ1" s="212"/>
      <c r="PMK1" s="212"/>
      <c r="PML1" s="212"/>
      <c r="PMM1" s="212"/>
      <c r="PMN1" s="212"/>
      <c r="PMO1" s="212"/>
      <c r="PMP1" s="212"/>
      <c r="PMQ1" s="212"/>
      <c r="PMR1" s="212"/>
      <c r="PMS1" s="212"/>
      <c r="PMT1" s="212"/>
      <c r="PMU1" s="212"/>
      <c r="PMV1" s="212"/>
      <c r="PMW1" s="212"/>
      <c r="PMX1" s="212"/>
      <c r="PMY1" s="212"/>
      <c r="PMZ1" s="212"/>
      <c r="PNA1" s="212"/>
      <c r="PNB1" s="212"/>
      <c r="PNC1" s="212"/>
      <c r="PND1" s="212"/>
      <c r="PNE1" s="212"/>
      <c r="PNF1" s="212"/>
      <c r="PNG1" s="212"/>
      <c r="PNH1" s="212"/>
      <c r="PNI1" s="212"/>
      <c r="PNJ1" s="212"/>
      <c r="PNK1" s="212"/>
      <c r="PNL1" s="212"/>
      <c r="PNM1" s="212"/>
      <c r="PNN1" s="212"/>
      <c r="PNO1" s="212"/>
      <c r="PNP1" s="212"/>
      <c r="PNQ1" s="212"/>
      <c r="PNR1" s="212"/>
      <c r="PNS1" s="212"/>
      <c r="PNT1" s="212"/>
      <c r="PNU1" s="212"/>
      <c r="PNV1" s="212"/>
      <c r="PNW1" s="212"/>
      <c r="PNX1" s="212"/>
      <c r="PNY1" s="212"/>
      <c r="PNZ1" s="212"/>
      <c r="POA1" s="212"/>
      <c r="POB1" s="212"/>
      <c r="POC1" s="212"/>
      <c r="POD1" s="212"/>
      <c r="POE1" s="212"/>
      <c r="POF1" s="212"/>
      <c r="POG1" s="212"/>
      <c r="POH1" s="212"/>
      <c r="POI1" s="212"/>
      <c r="POJ1" s="212"/>
      <c r="POK1" s="212"/>
      <c r="POL1" s="212"/>
      <c r="POM1" s="212"/>
      <c r="PON1" s="212"/>
      <c r="POO1" s="212"/>
      <c r="POP1" s="212"/>
      <c r="POQ1" s="212"/>
      <c r="POR1" s="212"/>
      <c r="POS1" s="212"/>
      <c r="POT1" s="212"/>
      <c r="POU1" s="212"/>
      <c r="POV1" s="212"/>
      <c r="POW1" s="212"/>
      <c r="POX1" s="212"/>
      <c r="POY1" s="212"/>
      <c r="POZ1" s="212"/>
      <c r="PPA1" s="212"/>
      <c r="PPB1" s="212"/>
      <c r="PPC1" s="212"/>
      <c r="PPD1" s="212"/>
      <c r="PPE1" s="212"/>
      <c r="PPF1" s="212"/>
      <c r="PPG1" s="212"/>
      <c r="PPH1" s="212"/>
      <c r="PPI1" s="212"/>
      <c r="PPJ1" s="212"/>
      <c r="PPK1" s="212"/>
      <c r="PPL1" s="212"/>
      <c r="PPM1" s="212"/>
      <c r="PPN1" s="212"/>
      <c r="PPO1" s="212"/>
      <c r="PPP1" s="212"/>
      <c r="PPQ1" s="212"/>
      <c r="PPR1" s="212"/>
      <c r="PPS1" s="212"/>
      <c r="PPT1" s="212"/>
      <c r="PPU1" s="212"/>
      <c r="PPV1" s="212"/>
      <c r="PPW1" s="212"/>
      <c r="PPX1" s="212"/>
      <c r="PPY1" s="212"/>
      <c r="PPZ1" s="212"/>
      <c r="PQA1" s="212"/>
      <c r="PQB1" s="212"/>
      <c r="PQC1" s="212"/>
      <c r="PQD1" s="212"/>
      <c r="PQE1" s="212"/>
      <c r="PQF1" s="212"/>
      <c r="PQG1" s="212"/>
      <c r="PQH1" s="212"/>
      <c r="PQI1" s="212"/>
      <c r="PQJ1" s="212"/>
      <c r="PQK1" s="212"/>
      <c r="PQL1" s="212"/>
      <c r="PQM1" s="212"/>
      <c r="PQN1" s="212"/>
      <c r="PQO1" s="212"/>
      <c r="PQP1" s="212"/>
      <c r="PQQ1" s="212"/>
      <c r="PQR1" s="212"/>
      <c r="PQS1" s="212"/>
      <c r="PQT1" s="212"/>
      <c r="PQU1" s="212"/>
      <c r="PQV1" s="212"/>
      <c r="PQW1" s="212"/>
      <c r="PQX1" s="212"/>
      <c r="PQY1" s="212"/>
      <c r="PQZ1" s="212"/>
      <c r="PRA1" s="212"/>
      <c r="PRB1" s="212"/>
      <c r="PRC1" s="212"/>
      <c r="PRD1" s="212"/>
      <c r="PRE1" s="212"/>
      <c r="PRF1" s="212"/>
      <c r="PRG1" s="212"/>
      <c r="PRH1" s="212"/>
      <c r="PRI1" s="212"/>
      <c r="PRJ1" s="212"/>
      <c r="PRK1" s="212"/>
      <c r="PRL1" s="212"/>
      <c r="PRM1" s="212"/>
      <c r="PRN1" s="212"/>
      <c r="PRO1" s="212"/>
      <c r="PRP1" s="212"/>
      <c r="PRQ1" s="212"/>
      <c r="PRR1" s="212"/>
      <c r="PRS1" s="212"/>
      <c r="PRT1" s="212"/>
      <c r="PRU1" s="212"/>
      <c r="PRV1" s="212"/>
      <c r="PRW1" s="212"/>
      <c r="PRX1" s="212"/>
      <c r="PRY1" s="212"/>
      <c r="PRZ1" s="212"/>
      <c r="PSA1" s="212"/>
      <c r="PSB1" s="212"/>
      <c r="PSC1" s="212"/>
      <c r="PSD1" s="212"/>
      <c r="PSE1" s="212"/>
      <c r="PSF1" s="212"/>
      <c r="PSG1" s="212"/>
      <c r="PSH1" s="212"/>
      <c r="PSI1" s="212"/>
      <c r="PSJ1" s="212"/>
      <c r="PSK1" s="212"/>
      <c r="PSL1" s="212"/>
      <c r="PSM1" s="212"/>
      <c r="PSN1" s="212"/>
      <c r="PSO1" s="212"/>
      <c r="PSP1" s="212"/>
      <c r="PSQ1" s="212"/>
      <c r="PSR1" s="212"/>
      <c r="PSS1" s="212"/>
      <c r="PST1" s="212"/>
      <c r="PSU1" s="212"/>
      <c r="PSV1" s="212"/>
      <c r="PSW1" s="212"/>
      <c r="PSX1" s="212"/>
      <c r="PSY1" s="212"/>
      <c r="PSZ1" s="212"/>
      <c r="PTA1" s="212"/>
      <c r="PTB1" s="212"/>
      <c r="PTC1" s="212"/>
      <c r="PTD1" s="212"/>
      <c r="PTE1" s="212"/>
      <c r="PTF1" s="212"/>
      <c r="PTG1" s="212"/>
      <c r="PTH1" s="212"/>
      <c r="PTI1" s="212"/>
      <c r="PTJ1" s="212"/>
      <c r="PTK1" s="212"/>
      <c r="PTL1" s="212"/>
      <c r="PTM1" s="212"/>
      <c r="PTN1" s="212"/>
      <c r="PTO1" s="212"/>
      <c r="PTP1" s="212"/>
      <c r="PTQ1" s="212"/>
      <c r="PTR1" s="212"/>
      <c r="PTS1" s="212"/>
      <c r="PTT1" s="212"/>
      <c r="PTU1" s="212"/>
      <c r="PTV1" s="212"/>
      <c r="PTW1" s="212"/>
      <c r="PTX1" s="212"/>
      <c r="PTY1" s="212"/>
      <c r="PTZ1" s="212"/>
      <c r="PUA1" s="212"/>
      <c r="PUB1" s="212"/>
      <c r="PUC1" s="212"/>
      <c r="PUD1" s="212"/>
      <c r="PUE1" s="212"/>
      <c r="PUF1" s="212"/>
      <c r="PUG1" s="212"/>
      <c r="PUH1" s="212"/>
      <c r="PUI1" s="212"/>
      <c r="PUJ1" s="212"/>
      <c r="PUK1" s="212"/>
      <c r="PUL1" s="212"/>
      <c r="PUM1" s="212"/>
      <c r="PUN1" s="212"/>
      <c r="PUO1" s="212"/>
      <c r="PUP1" s="212"/>
      <c r="PUQ1" s="212"/>
      <c r="PUR1" s="212"/>
      <c r="PUS1" s="212"/>
      <c r="PUT1" s="212"/>
      <c r="PUU1" s="212"/>
      <c r="PUV1" s="212"/>
      <c r="PUW1" s="212"/>
      <c r="PUX1" s="212"/>
      <c r="PUY1" s="212"/>
      <c r="PUZ1" s="212"/>
      <c r="PVA1" s="212"/>
      <c r="PVB1" s="212"/>
      <c r="PVC1" s="212"/>
      <c r="PVD1" s="212"/>
      <c r="PVE1" s="212"/>
      <c r="PVF1" s="212"/>
      <c r="PVG1" s="212"/>
      <c r="PVH1" s="212"/>
      <c r="PVI1" s="212"/>
      <c r="PVJ1" s="212"/>
      <c r="PVK1" s="212"/>
      <c r="PVL1" s="212"/>
      <c r="PVM1" s="212"/>
      <c r="PVN1" s="212"/>
      <c r="PVO1" s="212"/>
      <c r="PVP1" s="212"/>
      <c r="PVQ1" s="212"/>
      <c r="PVR1" s="212"/>
      <c r="PVS1" s="212"/>
      <c r="PVT1" s="212"/>
      <c r="PVU1" s="212"/>
      <c r="PVV1" s="212"/>
      <c r="PVW1" s="212"/>
      <c r="PVX1" s="212"/>
      <c r="PVY1" s="212"/>
      <c r="PVZ1" s="212"/>
      <c r="PWA1" s="212"/>
      <c r="PWB1" s="212"/>
      <c r="PWC1" s="212"/>
      <c r="PWD1" s="212"/>
      <c r="PWE1" s="212"/>
      <c r="PWF1" s="212"/>
      <c r="PWG1" s="212"/>
      <c r="PWH1" s="212"/>
      <c r="PWI1" s="212"/>
      <c r="PWJ1" s="212"/>
      <c r="PWK1" s="212"/>
      <c r="PWL1" s="212"/>
      <c r="PWM1" s="212"/>
      <c r="PWN1" s="212"/>
      <c r="PWO1" s="212"/>
      <c r="PWP1" s="212"/>
      <c r="PWQ1" s="212"/>
      <c r="PWR1" s="212"/>
      <c r="PWS1" s="212"/>
      <c r="PWT1" s="212"/>
      <c r="PWU1" s="212"/>
      <c r="PWV1" s="212"/>
      <c r="PWW1" s="212"/>
      <c r="PWX1" s="212"/>
      <c r="PWY1" s="212"/>
      <c r="PWZ1" s="212"/>
      <c r="PXA1" s="212"/>
      <c r="PXB1" s="212"/>
      <c r="PXC1" s="212"/>
      <c r="PXD1" s="212"/>
      <c r="PXE1" s="212"/>
      <c r="PXF1" s="212"/>
      <c r="PXG1" s="212"/>
      <c r="PXH1" s="212"/>
      <c r="PXI1" s="212"/>
      <c r="PXJ1" s="212"/>
      <c r="PXK1" s="212"/>
      <c r="PXL1" s="212"/>
      <c r="PXM1" s="212"/>
      <c r="PXN1" s="212"/>
      <c r="PXO1" s="212"/>
      <c r="PXP1" s="212"/>
      <c r="PXQ1" s="212"/>
      <c r="PXR1" s="212"/>
      <c r="PXS1" s="212"/>
      <c r="PXT1" s="212"/>
      <c r="PXU1" s="212"/>
      <c r="PXV1" s="212"/>
      <c r="PXW1" s="212"/>
      <c r="PXX1" s="212"/>
      <c r="PXY1" s="212"/>
      <c r="PXZ1" s="212"/>
      <c r="PYA1" s="212"/>
      <c r="PYB1" s="212"/>
      <c r="PYC1" s="212"/>
      <c r="PYD1" s="212"/>
      <c r="PYE1" s="212"/>
      <c r="PYF1" s="212"/>
      <c r="PYG1" s="212"/>
      <c r="PYH1" s="212"/>
      <c r="PYI1" s="212"/>
      <c r="PYJ1" s="212"/>
      <c r="PYK1" s="212"/>
      <c r="PYL1" s="212"/>
      <c r="PYM1" s="212"/>
      <c r="PYN1" s="212"/>
      <c r="PYO1" s="212"/>
      <c r="PYP1" s="212"/>
      <c r="PYQ1" s="212"/>
      <c r="PYR1" s="212"/>
      <c r="PYS1" s="212"/>
      <c r="PYT1" s="212"/>
      <c r="PYU1" s="212"/>
      <c r="PYV1" s="212"/>
      <c r="PYW1" s="212"/>
      <c r="PYX1" s="212"/>
      <c r="PYY1" s="212"/>
      <c r="PYZ1" s="212"/>
      <c r="PZA1" s="212"/>
      <c r="PZB1" s="212"/>
      <c r="PZC1" s="212"/>
      <c r="PZD1" s="212"/>
      <c r="PZE1" s="212"/>
      <c r="PZF1" s="212"/>
      <c r="PZG1" s="212"/>
      <c r="PZH1" s="212"/>
      <c r="PZI1" s="212"/>
      <c r="PZJ1" s="212"/>
      <c r="PZK1" s="212"/>
      <c r="PZL1" s="212"/>
      <c r="PZM1" s="212"/>
      <c r="PZN1" s="212"/>
      <c r="PZO1" s="212"/>
      <c r="PZP1" s="212"/>
      <c r="PZQ1" s="212"/>
      <c r="PZR1" s="212"/>
      <c r="PZS1" s="212"/>
      <c r="PZT1" s="212"/>
      <c r="PZU1" s="212"/>
      <c r="PZV1" s="212"/>
      <c r="PZW1" s="212"/>
      <c r="PZX1" s="212"/>
      <c r="PZY1" s="212"/>
      <c r="PZZ1" s="212"/>
      <c r="QAA1" s="212"/>
      <c r="QAB1" s="212"/>
      <c r="QAC1" s="212"/>
      <c r="QAD1" s="212"/>
      <c r="QAE1" s="212"/>
      <c r="QAF1" s="212"/>
      <c r="QAG1" s="212"/>
      <c r="QAH1" s="212"/>
      <c r="QAI1" s="212"/>
      <c r="QAJ1" s="212"/>
      <c r="QAK1" s="212"/>
      <c r="QAL1" s="212"/>
      <c r="QAM1" s="212"/>
      <c r="QAN1" s="212"/>
      <c r="QAO1" s="212"/>
      <c r="QAP1" s="212"/>
      <c r="QAQ1" s="212"/>
      <c r="QAR1" s="212"/>
      <c r="QAS1" s="212"/>
      <c r="QAT1" s="212"/>
      <c r="QAU1" s="212"/>
      <c r="QAV1" s="212"/>
      <c r="QAW1" s="212"/>
      <c r="QAX1" s="212"/>
      <c r="QAY1" s="212"/>
      <c r="QAZ1" s="212"/>
      <c r="QBA1" s="212"/>
      <c r="QBB1" s="212"/>
      <c r="QBC1" s="212"/>
      <c r="QBD1" s="212"/>
      <c r="QBE1" s="212"/>
      <c r="QBF1" s="212"/>
      <c r="QBG1" s="212"/>
      <c r="QBH1" s="212"/>
      <c r="QBI1" s="212"/>
      <c r="QBJ1" s="212"/>
      <c r="QBK1" s="212"/>
      <c r="QBL1" s="212"/>
      <c r="QBM1" s="212"/>
      <c r="QBN1" s="212"/>
      <c r="QBO1" s="212"/>
      <c r="QBP1" s="212"/>
      <c r="QBQ1" s="212"/>
      <c r="QBR1" s="212"/>
      <c r="QBS1" s="212"/>
      <c r="QBT1" s="212"/>
      <c r="QBU1" s="212"/>
      <c r="QBV1" s="212"/>
      <c r="QBW1" s="212"/>
      <c r="QBX1" s="212"/>
      <c r="QBY1" s="212"/>
      <c r="QBZ1" s="212"/>
      <c r="QCA1" s="212"/>
      <c r="QCB1" s="212"/>
      <c r="QCC1" s="212"/>
      <c r="QCD1" s="212"/>
      <c r="QCE1" s="212"/>
      <c r="QCF1" s="212"/>
      <c r="QCG1" s="212"/>
      <c r="QCH1" s="212"/>
      <c r="QCI1" s="212"/>
      <c r="QCJ1" s="212"/>
      <c r="QCK1" s="212"/>
      <c r="QCL1" s="212"/>
      <c r="QCM1" s="212"/>
      <c r="QCN1" s="212"/>
      <c r="QCO1" s="212"/>
      <c r="QCP1" s="212"/>
      <c r="QCQ1" s="212"/>
      <c r="QCR1" s="212"/>
      <c r="QCS1" s="212"/>
      <c r="QCT1" s="212"/>
      <c r="QCU1" s="212"/>
      <c r="QCV1" s="212"/>
      <c r="QCW1" s="212"/>
      <c r="QCX1" s="212"/>
      <c r="QCY1" s="212"/>
      <c r="QCZ1" s="212"/>
      <c r="QDA1" s="212"/>
      <c r="QDB1" s="212"/>
      <c r="QDC1" s="212"/>
      <c r="QDD1" s="212"/>
      <c r="QDE1" s="212"/>
      <c r="QDF1" s="212"/>
      <c r="QDG1" s="212"/>
      <c r="QDH1" s="212"/>
      <c r="QDI1" s="212"/>
      <c r="QDJ1" s="212"/>
      <c r="QDK1" s="212"/>
      <c r="QDL1" s="212"/>
      <c r="QDM1" s="212"/>
      <c r="QDN1" s="212"/>
      <c r="QDO1" s="212"/>
      <c r="QDP1" s="212"/>
      <c r="QDQ1" s="212"/>
      <c r="QDR1" s="212"/>
      <c r="QDS1" s="212"/>
      <c r="QDT1" s="212"/>
      <c r="QDU1" s="212"/>
      <c r="QDV1" s="212"/>
      <c r="QDW1" s="212"/>
      <c r="QDX1" s="212"/>
      <c r="QDY1" s="212"/>
      <c r="QDZ1" s="212"/>
      <c r="QEA1" s="212"/>
      <c r="QEB1" s="212"/>
      <c r="QEC1" s="212"/>
      <c r="QED1" s="212"/>
      <c r="QEE1" s="212"/>
      <c r="QEF1" s="212"/>
      <c r="QEG1" s="212"/>
      <c r="QEH1" s="212"/>
      <c r="QEI1" s="212"/>
      <c r="QEJ1" s="212"/>
      <c r="QEK1" s="212"/>
      <c r="QEL1" s="212"/>
      <c r="QEM1" s="212"/>
      <c r="QEN1" s="212"/>
      <c r="QEO1" s="212"/>
      <c r="QEP1" s="212"/>
      <c r="QEQ1" s="212"/>
      <c r="QER1" s="212"/>
      <c r="QES1" s="212"/>
      <c r="QET1" s="212"/>
      <c r="QEU1" s="212"/>
      <c r="QEV1" s="212"/>
      <c r="QEW1" s="212"/>
      <c r="QEX1" s="212"/>
      <c r="QEY1" s="212"/>
      <c r="QEZ1" s="212"/>
      <c r="QFA1" s="212"/>
      <c r="QFB1" s="212"/>
      <c r="QFC1" s="212"/>
      <c r="QFD1" s="212"/>
      <c r="QFE1" s="212"/>
      <c r="QFF1" s="212"/>
      <c r="QFG1" s="212"/>
      <c r="QFH1" s="212"/>
      <c r="QFI1" s="212"/>
      <c r="QFJ1" s="212"/>
      <c r="QFK1" s="212"/>
      <c r="QFL1" s="212"/>
      <c r="QFM1" s="212"/>
      <c r="QFN1" s="212"/>
      <c r="QFO1" s="212"/>
      <c r="QFP1" s="212"/>
      <c r="QFQ1" s="212"/>
      <c r="QFR1" s="212"/>
      <c r="QFS1" s="212"/>
      <c r="QFT1" s="212"/>
      <c r="QFU1" s="212"/>
      <c r="QFV1" s="212"/>
      <c r="QFW1" s="212"/>
      <c r="QFX1" s="212"/>
      <c r="QFY1" s="212"/>
      <c r="QFZ1" s="212"/>
      <c r="QGA1" s="212"/>
      <c r="QGB1" s="212"/>
      <c r="QGC1" s="212"/>
      <c r="QGD1" s="212"/>
      <c r="QGE1" s="212"/>
      <c r="QGF1" s="212"/>
      <c r="QGG1" s="212"/>
      <c r="QGH1" s="212"/>
      <c r="QGI1" s="212"/>
      <c r="QGJ1" s="212"/>
      <c r="QGK1" s="212"/>
      <c r="QGL1" s="212"/>
      <c r="QGM1" s="212"/>
      <c r="QGN1" s="212"/>
      <c r="QGO1" s="212"/>
      <c r="QGP1" s="212"/>
      <c r="QGQ1" s="212"/>
      <c r="QGR1" s="212"/>
      <c r="QGS1" s="212"/>
      <c r="QGT1" s="212"/>
      <c r="QGU1" s="212"/>
      <c r="QGV1" s="212"/>
      <c r="QGW1" s="212"/>
      <c r="QGX1" s="212"/>
      <c r="QGY1" s="212"/>
      <c r="QGZ1" s="212"/>
      <c r="QHA1" s="212"/>
      <c r="QHB1" s="212"/>
      <c r="QHC1" s="212"/>
      <c r="QHD1" s="212"/>
      <c r="QHE1" s="212"/>
      <c r="QHF1" s="212"/>
      <c r="QHG1" s="212"/>
      <c r="QHH1" s="212"/>
      <c r="QHI1" s="212"/>
      <c r="QHJ1" s="212"/>
      <c r="QHK1" s="212"/>
      <c r="QHL1" s="212"/>
      <c r="QHM1" s="212"/>
      <c r="QHN1" s="212"/>
      <c r="QHO1" s="212"/>
      <c r="QHP1" s="212"/>
      <c r="QHQ1" s="212"/>
      <c r="QHR1" s="212"/>
      <c r="QHS1" s="212"/>
      <c r="QHT1" s="212"/>
      <c r="QHU1" s="212"/>
      <c r="QHV1" s="212"/>
      <c r="QHW1" s="212"/>
      <c r="QHX1" s="212"/>
      <c r="QHY1" s="212"/>
      <c r="QHZ1" s="212"/>
      <c r="QIA1" s="212"/>
      <c r="QIB1" s="212"/>
      <c r="QIC1" s="212"/>
      <c r="QID1" s="212"/>
      <c r="QIE1" s="212"/>
      <c r="QIF1" s="212"/>
      <c r="QIG1" s="212"/>
      <c r="QIH1" s="212"/>
      <c r="QII1" s="212"/>
      <c r="QIJ1" s="212"/>
      <c r="QIK1" s="212"/>
      <c r="QIL1" s="212"/>
      <c r="QIM1" s="212"/>
      <c r="QIN1" s="212"/>
      <c r="QIO1" s="212"/>
      <c r="QIP1" s="212"/>
      <c r="QIQ1" s="212"/>
      <c r="QIR1" s="212"/>
      <c r="QIS1" s="212"/>
      <c r="QIT1" s="212"/>
      <c r="QIU1" s="212"/>
      <c r="QIV1" s="212"/>
      <c r="QIW1" s="212"/>
      <c r="QIX1" s="212"/>
      <c r="QIY1" s="212"/>
      <c r="QIZ1" s="212"/>
      <c r="QJA1" s="212"/>
      <c r="QJB1" s="212"/>
      <c r="QJC1" s="212"/>
      <c r="QJD1" s="212"/>
      <c r="QJE1" s="212"/>
      <c r="QJF1" s="212"/>
      <c r="QJG1" s="212"/>
      <c r="QJH1" s="212"/>
      <c r="QJI1" s="212"/>
      <c r="QJJ1" s="212"/>
      <c r="QJK1" s="212"/>
      <c r="QJL1" s="212"/>
      <c r="QJM1" s="212"/>
      <c r="QJN1" s="212"/>
      <c r="QJO1" s="212"/>
      <c r="QJP1" s="212"/>
      <c r="QJQ1" s="212"/>
      <c r="QJR1" s="212"/>
      <c r="QJS1" s="212"/>
      <c r="QJT1" s="212"/>
      <c r="QJU1" s="212"/>
      <c r="QJV1" s="212"/>
      <c r="QJW1" s="212"/>
      <c r="QJX1" s="212"/>
      <c r="QJY1" s="212"/>
      <c r="QJZ1" s="212"/>
      <c r="QKA1" s="212"/>
      <c r="QKB1" s="212"/>
      <c r="QKC1" s="212"/>
      <c r="QKD1" s="212"/>
      <c r="QKE1" s="212"/>
      <c r="QKF1" s="212"/>
      <c r="QKG1" s="212"/>
      <c r="QKH1" s="212"/>
      <c r="QKI1" s="212"/>
      <c r="QKJ1" s="212"/>
      <c r="QKK1" s="212"/>
      <c r="QKL1" s="212"/>
      <c r="QKM1" s="212"/>
      <c r="QKN1" s="212"/>
      <c r="QKO1" s="212"/>
      <c r="QKP1" s="212"/>
      <c r="QKQ1" s="212"/>
      <c r="QKR1" s="212"/>
      <c r="QKS1" s="212"/>
      <c r="QKT1" s="212"/>
      <c r="QKU1" s="212"/>
      <c r="QKV1" s="212"/>
      <c r="QKW1" s="212"/>
      <c r="QKX1" s="212"/>
      <c r="QKY1" s="212"/>
      <c r="QKZ1" s="212"/>
      <c r="QLA1" s="212"/>
      <c r="QLB1" s="212"/>
      <c r="QLC1" s="212"/>
      <c r="QLD1" s="212"/>
      <c r="QLE1" s="212"/>
      <c r="QLF1" s="212"/>
      <c r="QLG1" s="212"/>
      <c r="QLH1" s="212"/>
      <c r="QLI1" s="212"/>
      <c r="QLJ1" s="212"/>
      <c r="QLK1" s="212"/>
      <c r="QLL1" s="212"/>
      <c r="QLM1" s="212"/>
      <c r="QLN1" s="212"/>
      <c r="QLO1" s="212"/>
      <c r="QLP1" s="212"/>
      <c r="QLQ1" s="212"/>
      <c r="QLR1" s="212"/>
      <c r="QLS1" s="212"/>
      <c r="QLT1" s="212"/>
      <c r="QLU1" s="212"/>
      <c r="QLV1" s="212"/>
      <c r="QLW1" s="212"/>
      <c r="QLX1" s="212"/>
      <c r="QLY1" s="212"/>
      <c r="QLZ1" s="212"/>
      <c r="QMA1" s="212"/>
      <c r="QMB1" s="212"/>
      <c r="QMC1" s="212"/>
      <c r="QMD1" s="212"/>
      <c r="QME1" s="212"/>
      <c r="QMF1" s="212"/>
      <c r="QMG1" s="212"/>
      <c r="QMH1" s="212"/>
      <c r="QMI1" s="212"/>
      <c r="QMJ1" s="212"/>
      <c r="QMK1" s="212"/>
      <c r="QML1" s="212"/>
      <c r="QMM1" s="212"/>
      <c r="QMN1" s="212"/>
      <c r="QMO1" s="212"/>
      <c r="QMP1" s="212"/>
      <c r="QMQ1" s="212"/>
      <c r="QMR1" s="212"/>
      <c r="QMS1" s="212"/>
      <c r="QMT1" s="212"/>
      <c r="QMU1" s="212"/>
      <c r="QMV1" s="212"/>
      <c r="QMW1" s="212"/>
      <c r="QMX1" s="212"/>
      <c r="QMY1" s="212"/>
      <c r="QMZ1" s="212"/>
      <c r="QNA1" s="212"/>
      <c r="QNB1" s="212"/>
      <c r="QNC1" s="212"/>
      <c r="QND1" s="212"/>
      <c r="QNE1" s="212"/>
      <c r="QNF1" s="212"/>
      <c r="QNG1" s="212"/>
      <c r="QNH1" s="212"/>
      <c r="QNI1" s="212"/>
      <c r="QNJ1" s="212"/>
      <c r="QNK1" s="212"/>
      <c r="QNL1" s="212"/>
      <c r="QNM1" s="212"/>
      <c r="QNN1" s="212"/>
      <c r="QNO1" s="212"/>
      <c r="QNP1" s="212"/>
      <c r="QNQ1" s="212"/>
      <c r="QNR1" s="212"/>
      <c r="QNS1" s="212"/>
      <c r="QNT1" s="212"/>
      <c r="QNU1" s="212"/>
      <c r="QNV1" s="212"/>
      <c r="QNW1" s="212"/>
      <c r="QNX1" s="212"/>
      <c r="QNY1" s="212"/>
      <c r="QNZ1" s="212"/>
      <c r="QOA1" s="212"/>
      <c r="QOB1" s="212"/>
      <c r="QOC1" s="212"/>
      <c r="QOD1" s="212"/>
      <c r="QOE1" s="212"/>
      <c r="QOF1" s="212"/>
      <c r="QOG1" s="212"/>
      <c r="QOH1" s="212"/>
      <c r="QOI1" s="212"/>
      <c r="QOJ1" s="212"/>
      <c r="QOK1" s="212"/>
      <c r="QOL1" s="212"/>
      <c r="QOM1" s="212"/>
      <c r="QON1" s="212"/>
      <c r="QOO1" s="212"/>
      <c r="QOP1" s="212"/>
      <c r="QOQ1" s="212"/>
      <c r="QOR1" s="212"/>
      <c r="QOS1" s="212"/>
      <c r="QOT1" s="212"/>
      <c r="QOU1" s="212"/>
      <c r="QOV1" s="212"/>
      <c r="QOW1" s="212"/>
      <c r="QOX1" s="212"/>
      <c r="QOY1" s="212"/>
      <c r="QOZ1" s="212"/>
      <c r="QPA1" s="212"/>
      <c r="QPB1" s="212"/>
      <c r="QPC1" s="212"/>
      <c r="QPD1" s="212"/>
      <c r="QPE1" s="212"/>
      <c r="QPF1" s="212"/>
      <c r="QPG1" s="212"/>
      <c r="QPH1" s="212"/>
      <c r="QPI1" s="212"/>
      <c r="QPJ1" s="212"/>
      <c r="QPK1" s="212"/>
      <c r="QPL1" s="212"/>
      <c r="QPM1" s="212"/>
      <c r="QPN1" s="212"/>
      <c r="QPO1" s="212"/>
      <c r="QPP1" s="212"/>
      <c r="QPQ1" s="212"/>
      <c r="QPR1" s="212"/>
      <c r="QPS1" s="212"/>
      <c r="QPT1" s="212"/>
      <c r="QPU1" s="212"/>
      <c r="QPV1" s="212"/>
      <c r="QPW1" s="212"/>
      <c r="QPX1" s="212"/>
      <c r="QPY1" s="212"/>
      <c r="QPZ1" s="212"/>
      <c r="QQA1" s="212"/>
      <c r="QQB1" s="212"/>
      <c r="QQC1" s="212"/>
      <c r="QQD1" s="212"/>
      <c r="QQE1" s="212"/>
      <c r="QQF1" s="212"/>
      <c r="QQG1" s="212"/>
      <c r="QQH1" s="212"/>
      <c r="QQI1" s="212"/>
      <c r="QQJ1" s="212"/>
      <c r="QQK1" s="212"/>
      <c r="QQL1" s="212"/>
      <c r="QQM1" s="212"/>
      <c r="QQN1" s="212"/>
      <c r="QQO1" s="212"/>
      <c r="QQP1" s="212"/>
      <c r="QQQ1" s="212"/>
      <c r="QQR1" s="212"/>
      <c r="QQS1" s="212"/>
      <c r="QQT1" s="212"/>
      <c r="QQU1" s="212"/>
      <c r="QQV1" s="212"/>
      <c r="QQW1" s="212"/>
      <c r="QQX1" s="212"/>
      <c r="QQY1" s="212"/>
      <c r="QQZ1" s="212"/>
      <c r="QRA1" s="212"/>
      <c r="QRB1" s="212"/>
      <c r="QRC1" s="212"/>
      <c r="QRD1" s="212"/>
      <c r="QRE1" s="212"/>
      <c r="QRF1" s="212"/>
      <c r="QRG1" s="212"/>
      <c r="QRH1" s="212"/>
      <c r="QRI1" s="212"/>
      <c r="QRJ1" s="212"/>
      <c r="QRK1" s="212"/>
      <c r="QRL1" s="212"/>
      <c r="QRM1" s="212"/>
      <c r="QRN1" s="212"/>
      <c r="QRO1" s="212"/>
      <c r="QRP1" s="212"/>
      <c r="QRQ1" s="212"/>
      <c r="QRR1" s="212"/>
      <c r="QRS1" s="212"/>
      <c r="QRT1" s="212"/>
      <c r="QRU1" s="212"/>
      <c r="QRV1" s="212"/>
      <c r="QRW1" s="212"/>
      <c r="QRX1" s="212"/>
      <c r="QRY1" s="212"/>
      <c r="QRZ1" s="212"/>
      <c r="QSA1" s="212"/>
      <c r="QSB1" s="212"/>
      <c r="QSC1" s="212"/>
      <c r="QSD1" s="212"/>
      <c r="QSE1" s="212"/>
      <c r="QSF1" s="212"/>
      <c r="QSG1" s="212"/>
      <c r="QSH1" s="212"/>
      <c r="QSI1" s="212"/>
      <c r="QSJ1" s="212"/>
      <c r="QSK1" s="212"/>
      <c r="QSL1" s="212"/>
      <c r="QSM1" s="212"/>
      <c r="QSN1" s="212"/>
      <c r="QSO1" s="212"/>
      <c r="QSP1" s="212"/>
      <c r="QSQ1" s="212"/>
      <c r="QSR1" s="212"/>
      <c r="QSS1" s="212"/>
      <c r="QST1" s="212"/>
      <c r="QSU1" s="212"/>
      <c r="QSV1" s="212"/>
      <c r="QSW1" s="212"/>
      <c r="QSX1" s="212"/>
      <c r="QSY1" s="212"/>
      <c r="QSZ1" s="212"/>
      <c r="QTA1" s="212"/>
      <c r="QTB1" s="212"/>
      <c r="QTC1" s="212"/>
      <c r="QTD1" s="212"/>
      <c r="QTE1" s="212"/>
      <c r="QTF1" s="212"/>
      <c r="QTG1" s="212"/>
      <c r="QTH1" s="212"/>
      <c r="QTI1" s="212"/>
      <c r="QTJ1" s="212"/>
      <c r="QTK1" s="212"/>
      <c r="QTL1" s="212"/>
      <c r="QTM1" s="212"/>
      <c r="QTN1" s="212"/>
      <c r="QTO1" s="212"/>
      <c r="QTP1" s="212"/>
      <c r="QTQ1" s="212"/>
      <c r="QTR1" s="212"/>
      <c r="QTS1" s="212"/>
      <c r="QTT1" s="212"/>
      <c r="QTU1" s="212"/>
      <c r="QTV1" s="212"/>
      <c r="QTW1" s="212"/>
      <c r="QTX1" s="212"/>
      <c r="QTY1" s="212"/>
      <c r="QTZ1" s="212"/>
      <c r="QUA1" s="212"/>
      <c r="QUB1" s="212"/>
      <c r="QUC1" s="212"/>
      <c r="QUD1" s="212"/>
      <c r="QUE1" s="212"/>
      <c r="QUF1" s="212"/>
      <c r="QUG1" s="212"/>
      <c r="QUH1" s="212"/>
      <c r="QUI1" s="212"/>
      <c r="QUJ1" s="212"/>
      <c r="QUK1" s="212"/>
      <c r="QUL1" s="212"/>
      <c r="QUM1" s="212"/>
      <c r="QUN1" s="212"/>
      <c r="QUO1" s="212"/>
      <c r="QUP1" s="212"/>
      <c r="QUQ1" s="212"/>
      <c r="QUR1" s="212"/>
      <c r="QUS1" s="212"/>
      <c r="QUT1" s="212"/>
      <c r="QUU1" s="212"/>
      <c r="QUV1" s="212"/>
      <c r="QUW1" s="212"/>
      <c r="QUX1" s="212"/>
      <c r="QUY1" s="212"/>
      <c r="QUZ1" s="212"/>
      <c r="QVA1" s="212"/>
      <c r="QVB1" s="212"/>
      <c r="QVC1" s="212"/>
      <c r="QVD1" s="212"/>
      <c r="QVE1" s="212"/>
      <c r="QVF1" s="212"/>
      <c r="QVG1" s="212"/>
      <c r="QVH1" s="212"/>
      <c r="QVI1" s="212"/>
      <c r="QVJ1" s="212"/>
      <c r="QVK1" s="212"/>
      <c r="QVL1" s="212"/>
      <c r="QVM1" s="212"/>
      <c r="QVN1" s="212"/>
      <c r="QVO1" s="212"/>
      <c r="QVP1" s="212"/>
      <c r="QVQ1" s="212"/>
      <c r="QVR1" s="212"/>
      <c r="QVS1" s="212"/>
      <c r="QVT1" s="212"/>
      <c r="QVU1" s="212"/>
      <c r="QVV1" s="212"/>
      <c r="QVW1" s="212"/>
      <c r="QVX1" s="212"/>
      <c r="QVY1" s="212"/>
      <c r="QVZ1" s="212"/>
      <c r="QWA1" s="212"/>
      <c r="QWB1" s="212"/>
      <c r="QWC1" s="212"/>
      <c r="QWD1" s="212"/>
      <c r="QWE1" s="212"/>
      <c r="QWF1" s="212"/>
      <c r="QWG1" s="212"/>
      <c r="QWH1" s="212"/>
      <c r="QWI1" s="212"/>
      <c r="QWJ1" s="212"/>
      <c r="QWK1" s="212"/>
      <c r="QWL1" s="212"/>
      <c r="QWM1" s="212"/>
      <c r="QWN1" s="212"/>
      <c r="QWO1" s="212"/>
      <c r="QWP1" s="212"/>
      <c r="QWQ1" s="212"/>
      <c r="QWR1" s="212"/>
      <c r="QWS1" s="212"/>
      <c r="QWT1" s="212"/>
      <c r="QWU1" s="212"/>
      <c r="QWV1" s="212"/>
      <c r="QWW1" s="212"/>
      <c r="QWX1" s="212"/>
      <c r="QWY1" s="212"/>
      <c r="QWZ1" s="212"/>
      <c r="QXA1" s="212"/>
      <c r="QXB1" s="212"/>
      <c r="QXC1" s="212"/>
      <c r="QXD1" s="212"/>
      <c r="QXE1" s="212"/>
      <c r="QXF1" s="212"/>
      <c r="QXG1" s="212"/>
      <c r="QXH1" s="212"/>
      <c r="QXI1" s="212"/>
      <c r="QXJ1" s="212"/>
      <c r="QXK1" s="212"/>
      <c r="QXL1" s="212"/>
      <c r="QXM1" s="212"/>
      <c r="QXN1" s="212"/>
      <c r="QXO1" s="212"/>
      <c r="QXP1" s="212"/>
      <c r="QXQ1" s="212"/>
      <c r="QXR1" s="212"/>
      <c r="QXS1" s="212"/>
      <c r="QXT1" s="212"/>
      <c r="QXU1" s="212"/>
      <c r="QXV1" s="212"/>
      <c r="QXW1" s="212"/>
      <c r="QXX1" s="212"/>
      <c r="QXY1" s="212"/>
      <c r="QXZ1" s="212"/>
      <c r="QYA1" s="212"/>
      <c r="QYB1" s="212"/>
      <c r="QYC1" s="212"/>
      <c r="QYD1" s="212"/>
      <c r="QYE1" s="212"/>
      <c r="QYF1" s="212"/>
      <c r="QYG1" s="212"/>
      <c r="QYH1" s="212"/>
      <c r="QYI1" s="212"/>
      <c r="QYJ1" s="212"/>
      <c r="QYK1" s="212"/>
      <c r="QYL1" s="212"/>
      <c r="QYM1" s="212"/>
      <c r="QYN1" s="212"/>
      <c r="QYO1" s="212"/>
      <c r="QYP1" s="212"/>
      <c r="QYQ1" s="212"/>
      <c r="QYR1" s="212"/>
      <c r="QYS1" s="212"/>
      <c r="QYT1" s="212"/>
      <c r="QYU1" s="212"/>
      <c r="QYV1" s="212"/>
      <c r="QYW1" s="212"/>
      <c r="QYX1" s="212"/>
      <c r="QYY1" s="212"/>
      <c r="QYZ1" s="212"/>
      <c r="QZA1" s="212"/>
      <c r="QZB1" s="212"/>
      <c r="QZC1" s="212"/>
      <c r="QZD1" s="212"/>
      <c r="QZE1" s="212"/>
      <c r="QZF1" s="212"/>
      <c r="QZG1" s="212"/>
      <c r="QZH1" s="212"/>
      <c r="QZI1" s="212"/>
      <c r="QZJ1" s="212"/>
      <c r="QZK1" s="212"/>
      <c r="QZL1" s="212"/>
      <c r="QZM1" s="212"/>
      <c r="QZN1" s="212"/>
      <c r="QZO1" s="212"/>
      <c r="QZP1" s="212"/>
      <c r="QZQ1" s="212"/>
      <c r="QZR1" s="212"/>
      <c r="QZS1" s="212"/>
      <c r="QZT1" s="212"/>
      <c r="QZU1" s="212"/>
      <c r="QZV1" s="212"/>
      <c r="QZW1" s="212"/>
      <c r="QZX1" s="212"/>
      <c r="QZY1" s="212"/>
      <c r="QZZ1" s="212"/>
      <c r="RAA1" s="212"/>
      <c r="RAB1" s="212"/>
      <c r="RAC1" s="212"/>
      <c r="RAD1" s="212"/>
      <c r="RAE1" s="212"/>
      <c r="RAF1" s="212"/>
      <c r="RAG1" s="212"/>
      <c r="RAH1" s="212"/>
      <c r="RAI1" s="212"/>
      <c r="RAJ1" s="212"/>
      <c r="RAK1" s="212"/>
      <c r="RAL1" s="212"/>
      <c r="RAM1" s="212"/>
      <c r="RAN1" s="212"/>
      <c r="RAO1" s="212"/>
      <c r="RAP1" s="212"/>
      <c r="RAQ1" s="212"/>
      <c r="RAR1" s="212"/>
      <c r="RAS1" s="212"/>
      <c r="RAT1" s="212"/>
      <c r="RAU1" s="212"/>
      <c r="RAV1" s="212"/>
      <c r="RAW1" s="212"/>
      <c r="RAX1" s="212"/>
      <c r="RAY1" s="212"/>
      <c r="RAZ1" s="212"/>
      <c r="RBA1" s="212"/>
      <c r="RBB1" s="212"/>
      <c r="RBC1" s="212"/>
      <c r="RBD1" s="212"/>
      <c r="RBE1" s="212"/>
      <c r="RBF1" s="212"/>
      <c r="RBG1" s="212"/>
      <c r="RBH1" s="212"/>
      <c r="RBI1" s="212"/>
      <c r="RBJ1" s="212"/>
      <c r="RBK1" s="212"/>
      <c r="RBL1" s="212"/>
      <c r="RBM1" s="212"/>
      <c r="RBN1" s="212"/>
      <c r="RBO1" s="212"/>
      <c r="RBP1" s="212"/>
      <c r="RBQ1" s="212"/>
      <c r="RBR1" s="212"/>
      <c r="RBS1" s="212"/>
      <c r="RBT1" s="212"/>
      <c r="RBU1" s="212"/>
      <c r="RBV1" s="212"/>
      <c r="RBW1" s="212"/>
      <c r="RBX1" s="212"/>
      <c r="RBY1" s="212"/>
      <c r="RBZ1" s="212"/>
      <c r="RCA1" s="212"/>
      <c r="RCB1" s="212"/>
      <c r="RCC1" s="212"/>
      <c r="RCD1" s="212"/>
      <c r="RCE1" s="212"/>
      <c r="RCF1" s="212"/>
      <c r="RCG1" s="212"/>
      <c r="RCH1" s="212"/>
      <c r="RCI1" s="212"/>
      <c r="RCJ1" s="212"/>
      <c r="RCK1" s="212"/>
      <c r="RCL1" s="212"/>
      <c r="RCM1" s="212"/>
      <c r="RCN1" s="212"/>
      <c r="RCO1" s="212"/>
      <c r="RCP1" s="212"/>
      <c r="RCQ1" s="212"/>
      <c r="RCR1" s="212"/>
      <c r="RCS1" s="212"/>
      <c r="RCT1" s="212"/>
      <c r="RCU1" s="212"/>
      <c r="RCV1" s="212"/>
      <c r="RCW1" s="212"/>
      <c r="RCX1" s="212"/>
      <c r="RCY1" s="212"/>
      <c r="RCZ1" s="212"/>
      <c r="RDA1" s="212"/>
      <c r="RDB1" s="212"/>
      <c r="RDC1" s="212"/>
      <c r="RDD1" s="212"/>
      <c r="RDE1" s="212"/>
      <c r="RDF1" s="212"/>
      <c r="RDG1" s="212"/>
      <c r="RDH1" s="212"/>
      <c r="RDI1" s="212"/>
      <c r="RDJ1" s="212"/>
      <c r="RDK1" s="212"/>
      <c r="RDL1" s="212"/>
      <c r="RDM1" s="212"/>
      <c r="RDN1" s="212"/>
      <c r="RDO1" s="212"/>
      <c r="RDP1" s="212"/>
      <c r="RDQ1" s="212"/>
      <c r="RDR1" s="212"/>
      <c r="RDS1" s="212"/>
      <c r="RDT1" s="212"/>
      <c r="RDU1" s="212"/>
      <c r="RDV1" s="212"/>
      <c r="RDW1" s="212"/>
      <c r="RDX1" s="212"/>
      <c r="RDY1" s="212"/>
      <c r="RDZ1" s="212"/>
      <c r="REA1" s="212"/>
      <c r="REB1" s="212"/>
      <c r="REC1" s="212"/>
      <c r="RED1" s="212"/>
      <c r="REE1" s="212"/>
      <c r="REF1" s="212"/>
      <c r="REG1" s="212"/>
      <c r="REH1" s="212"/>
      <c r="REI1" s="212"/>
      <c r="REJ1" s="212"/>
      <c r="REK1" s="212"/>
      <c r="REL1" s="212"/>
      <c r="REM1" s="212"/>
      <c r="REN1" s="212"/>
      <c r="REO1" s="212"/>
      <c r="REP1" s="212"/>
      <c r="REQ1" s="212"/>
      <c r="RER1" s="212"/>
      <c r="RES1" s="212"/>
      <c r="RET1" s="212"/>
      <c r="REU1" s="212"/>
      <c r="REV1" s="212"/>
      <c r="REW1" s="212"/>
      <c r="REX1" s="212"/>
      <c r="REY1" s="212"/>
      <c r="REZ1" s="212"/>
      <c r="RFA1" s="212"/>
      <c r="RFB1" s="212"/>
      <c r="RFC1" s="212"/>
      <c r="RFD1" s="212"/>
      <c r="RFE1" s="212"/>
      <c r="RFF1" s="212"/>
      <c r="RFG1" s="212"/>
      <c r="RFH1" s="212"/>
      <c r="RFI1" s="212"/>
      <c r="RFJ1" s="212"/>
      <c r="RFK1" s="212"/>
      <c r="RFL1" s="212"/>
      <c r="RFM1" s="212"/>
      <c r="RFN1" s="212"/>
      <c r="RFO1" s="212"/>
      <c r="RFP1" s="212"/>
      <c r="RFQ1" s="212"/>
      <c r="RFR1" s="212"/>
      <c r="RFS1" s="212"/>
      <c r="RFT1" s="212"/>
      <c r="RFU1" s="212"/>
      <c r="RFV1" s="212"/>
      <c r="RFW1" s="212"/>
      <c r="RFX1" s="212"/>
      <c r="RFY1" s="212"/>
      <c r="RFZ1" s="212"/>
      <c r="RGA1" s="212"/>
      <c r="RGB1" s="212"/>
      <c r="RGC1" s="212"/>
      <c r="RGD1" s="212"/>
      <c r="RGE1" s="212"/>
      <c r="RGF1" s="212"/>
      <c r="RGG1" s="212"/>
      <c r="RGH1" s="212"/>
      <c r="RGI1" s="212"/>
      <c r="RGJ1" s="212"/>
      <c r="RGK1" s="212"/>
      <c r="RGL1" s="212"/>
      <c r="RGM1" s="212"/>
      <c r="RGN1" s="212"/>
      <c r="RGO1" s="212"/>
      <c r="RGP1" s="212"/>
      <c r="RGQ1" s="212"/>
      <c r="RGR1" s="212"/>
      <c r="RGS1" s="212"/>
      <c r="RGT1" s="212"/>
      <c r="RGU1" s="212"/>
      <c r="RGV1" s="212"/>
      <c r="RGW1" s="212"/>
      <c r="RGX1" s="212"/>
      <c r="RGY1" s="212"/>
      <c r="RGZ1" s="212"/>
      <c r="RHA1" s="212"/>
      <c r="RHB1" s="212"/>
      <c r="RHC1" s="212"/>
      <c r="RHD1" s="212"/>
      <c r="RHE1" s="212"/>
      <c r="RHF1" s="212"/>
      <c r="RHG1" s="212"/>
      <c r="RHH1" s="212"/>
      <c r="RHI1" s="212"/>
      <c r="RHJ1" s="212"/>
      <c r="RHK1" s="212"/>
      <c r="RHL1" s="212"/>
      <c r="RHM1" s="212"/>
      <c r="RHN1" s="212"/>
      <c r="RHO1" s="212"/>
      <c r="RHP1" s="212"/>
      <c r="RHQ1" s="212"/>
      <c r="RHR1" s="212"/>
      <c r="RHS1" s="212"/>
      <c r="RHT1" s="212"/>
      <c r="RHU1" s="212"/>
      <c r="RHV1" s="212"/>
      <c r="RHW1" s="212"/>
      <c r="RHX1" s="212"/>
      <c r="RHY1" s="212"/>
      <c r="RHZ1" s="212"/>
      <c r="RIA1" s="212"/>
      <c r="RIB1" s="212"/>
      <c r="RIC1" s="212"/>
      <c r="RID1" s="212"/>
      <c r="RIE1" s="212"/>
      <c r="RIF1" s="212"/>
      <c r="RIG1" s="212"/>
      <c r="RIH1" s="212"/>
      <c r="RII1" s="212"/>
      <c r="RIJ1" s="212"/>
      <c r="RIK1" s="212"/>
      <c r="RIL1" s="212"/>
      <c r="RIM1" s="212"/>
      <c r="RIN1" s="212"/>
      <c r="RIO1" s="212"/>
      <c r="RIP1" s="212"/>
      <c r="RIQ1" s="212"/>
      <c r="RIR1" s="212"/>
      <c r="RIS1" s="212"/>
      <c r="RIT1" s="212"/>
      <c r="RIU1" s="212"/>
      <c r="RIV1" s="212"/>
      <c r="RIW1" s="212"/>
      <c r="RIX1" s="212"/>
      <c r="RIY1" s="212"/>
      <c r="RIZ1" s="212"/>
      <c r="RJA1" s="212"/>
      <c r="RJB1" s="212"/>
      <c r="RJC1" s="212"/>
      <c r="RJD1" s="212"/>
      <c r="RJE1" s="212"/>
      <c r="RJF1" s="212"/>
      <c r="RJG1" s="212"/>
      <c r="RJH1" s="212"/>
      <c r="RJI1" s="212"/>
      <c r="RJJ1" s="212"/>
      <c r="RJK1" s="212"/>
      <c r="RJL1" s="212"/>
      <c r="RJM1" s="212"/>
      <c r="RJN1" s="212"/>
      <c r="RJO1" s="212"/>
      <c r="RJP1" s="212"/>
      <c r="RJQ1" s="212"/>
      <c r="RJR1" s="212"/>
      <c r="RJS1" s="212"/>
      <c r="RJT1" s="212"/>
      <c r="RJU1" s="212"/>
      <c r="RJV1" s="212"/>
      <c r="RJW1" s="212"/>
      <c r="RJX1" s="212"/>
      <c r="RJY1" s="212"/>
      <c r="RJZ1" s="212"/>
      <c r="RKA1" s="212"/>
      <c r="RKB1" s="212"/>
      <c r="RKC1" s="212"/>
      <c r="RKD1" s="212"/>
      <c r="RKE1" s="212"/>
      <c r="RKF1" s="212"/>
      <c r="RKG1" s="212"/>
      <c r="RKH1" s="212"/>
      <c r="RKI1" s="212"/>
      <c r="RKJ1" s="212"/>
      <c r="RKK1" s="212"/>
      <c r="RKL1" s="212"/>
      <c r="RKM1" s="212"/>
      <c r="RKN1" s="212"/>
      <c r="RKO1" s="212"/>
      <c r="RKP1" s="212"/>
      <c r="RKQ1" s="212"/>
      <c r="RKR1" s="212"/>
      <c r="RKS1" s="212"/>
      <c r="RKT1" s="212"/>
      <c r="RKU1" s="212"/>
      <c r="RKV1" s="212"/>
      <c r="RKW1" s="212"/>
      <c r="RKX1" s="212"/>
      <c r="RKY1" s="212"/>
      <c r="RKZ1" s="212"/>
      <c r="RLA1" s="212"/>
      <c r="RLB1" s="212"/>
      <c r="RLC1" s="212"/>
      <c r="RLD1" s="212"/>
      <c r="RLE1" s="212"/>
      <c r="RLF1" s="212"/>
      <c r="RLG1" s="212"/>
      <c r="RLH1" s="212"/>
      <c r="RLI1" s="212"/>
      <c r="RLJ1" s="212"/>
      <c r="RLK1" s="212"/>
      <c r="RLL1" s="212"/>
      <c r="RLM1" s="212"/>
      <c r="RLN1" s="212"/>
      <c r="RLO1" s="212"/>
      <c r="RLP1" s="212"/>
      <c r="RLQ1" s="212"/>
      <c r="RLR1" s="212"/>
      <c r="RLS1" s="212"/>
      <c r="RLT1" s="212"/>
      <c r="RLU1" s="212"/>
      <c r="RLV1" s="212"/>
      <c r="RLW1" s="212"/>
      <c r="RLX1" s="212"/>
      <c r="RLY1" s="212"/>
      <c r="RLZ1" s="212"/>
      <c r="RMA1" s="212"/>
      <c r="RMB1" s="212"/>
      <c r="RMC1" s="212"/>
      <c r="RMD1" s="212"/>
      <c r="RME1" s="212"/>
      <c r="RMF1" s="212"/>
      <c r="RMG1" s="212"/>
      <c r="RMH1" s="212"/>
      <c r="RMI1" s="212"/>
      <c r="RMJ1" s="212"/>
      <c r="RMK1" s="212"/>
      <c r="RML1" s="212"/>
      <c r="RMM1" s="212"/>
      <c r="RMN1" s="212"/>
      <c r="RMO1" s="212"/>
      <c r="RMP1" s="212"/>
      <c r="RMQ1" s="212"/>
      <c r="RMR1" s="212"/>
      <c r="RMS1" s="212"/>
      <c r="RMT1" s="212"/>
      <c r="RMU1" s="212"/>
      <c r="RMV1" s="212"/>
      <c r="RMW1" s="212"/>
      <c r="RMX1" s="212"/>
      <c r="RMY1" s="212"/>
      <c r="RMZ1" s="212"/>
      <c r="RNA1" s="212"/>
      <c r="RNB1" s="212"/>
      <c r="RNC1" s="212"/>
      <c r="RND1" s="212"/>
      <c r="RNE1" s="212"/>
      <c r="RNF1" s="212"/>
      <c r="RNG1" s="212"/>
      <c r="RNH1" s="212"/>
      <c r="RNI1" s="212"/>
      <c r="RNJ1" s="212"/>
      <c r="RNK1" s="212"/>
      <c r="RNL1" s="212"/>
      <c r="RNM1" s="212"/>
      <c r="RNN1" s="212"/>
      <c r="RNO1" s="212"/>
      <c r="RNP1" s="212"/>
      <c r="RNQ1" s="212"/>
      <c r="RNR1" s="212"/>
      <c r="RNS1" s="212"/>
      <c r="RNT1" s="212"/>
      <c r="RNU1" s="212"/>
      <c r="RNV1" s="212"/>
      <c r="RNW1" s="212"/>
      <c r="RNX1" s="212"/>
      <c r="RNY1" s="212"/>
      <c r="RNZ1" s="212"/>
      <c r="ROA1" s="212"/>
      <c r="ROB1" s="212"/>
      <c r="ROC1" s="212"/>
      <c r="ROD1" s="212"/>
      <c r="ROE1" s="212"/>
      <c r="ROF1" s="212"/>
      <c r="ROG1" s="212"/>
      <c r="ROH1" s="212"/>
      <c r="ROI1" s="212"/>
      <c r="ROJ1" s="212"/>
      <c r="ROK1" s="212"/>
      <c r="ROL1" s="212"/>
      <c r="ROM1" s="212"/>
      <c r="RON1" s="212"/>
      <c r="ROO1" s="212"/>
      <c r="ROP1" s="212"/>
      <c r="ROQ1" s="212"/>
      <c r="ROR1" s="212"/>
      <c r="ROS1" s="212"/>
      <c r="ROT1" s="212"/>
      <c r="ROU1" s="212"/>
      <c r="ROV1" s="212"/>
      <c r="ROW1" s="212"/>
      <c r="ROX1" s="212"/>
      <c r="ROY1" s="212"/>
      <c r="ROZ1" s="212"/>
      <c r="RPA1" s="212"/>
      <c r="RPB1" s="212"/>
      <c r="RPC1" s="212"/>
      <c r="RPD1" s="212"/>
      <c r="RPE1" s="212"/>
      <c r="RPF1" s="212"/>
      <c r="RPG1" s="212"/>
      <c r="RPH1" s="212"/>
      <c r="RPI1" s="212"/>
      <c r="RPJ1" s="212"/>
      <c r="RPK1" s="212"/>
      <c r="RPL1" s="212"/>
      <c r="RPM1" s="212"/>
      <c r="RPN1" s="212"/>
      <c r="RPO1" s="212"/>
      <c r="RPP1" s="212"/>
      <c r="RPQ1" s="212"/>
      <c r="RPR1" s="212"/>
      <c r="RPS1" s="212"/>
      <c r="RPT1" s="212"/>
      <c r="RPU1" s="212"/>
      <c r="RPV1" s="212"/>
      <c r="RPW1" s="212"/>
      <c r="RPX1" s="212"/>
      <c r="RPY1" s="212"/>
      <c r="RPZ1" s="212"/>
      <c r="RQA1" s="212"/>
      <c r="RQB1" s="212"/>
      <c r="RQC1" s="212"/>
      <c r="RQD1" s="212"/>
      <c r="RQE1" s="212"/>
      <c r="RQF1" s="212"/>
      <c r="RQG1" s="212"/>
      <c r="RQH1" s="212"/>
      <c r="RQI1" s="212"/>
      <c r="RQJ1" s="212"/>
      <c r="RQK1" s="212"/>
      <c r="RQL1" s="212"/>
      <c r="RQM1" s="212"/>
      <c r="RQN1" s="212"/>
      <c r="RQO1" s="212"/>
      <c r="RQP1" s="212"/>
      <c r="RQQ1" s="212"/>
      <c r="RQR1" s="212"/>
      <c r="RQS1" s="212"/>
      <c r="RQT1" s="212"/>
      <c r="RQU1" s="212"/>
      <c r="RQV1" s="212"/>
      <c r="RQW1" s="212"/>
      <c r="RQX1" s="212"/>
      <c r="RQY1" s="212"/>
      <c r="RQZ1" s="212"/>
      <c r="RRA1" s="212"/>
      <c r="RRB1" s="212"/>
      <c r="RRC1" s="212"/>
      <c r="RRD1" s="212"/>
      <c r="RRE1" s="212"/>
      <c r="RRF1" s="212"/>
      <c r="RRG1" s="212"/>
      <c r="RRH1" s="212"/>
      <c r="RRI1" s="212"/>
      <c r="RRJ1" s="212"/>
      <c r="RRK1" s="212"/>
      <c r="RRL1" s="212"/>
      <c r="RRM1" s="212"/>
      <c r="RRN1" s="212"/>
      <c r="RRO1" s="212"/>
      <c r="RRP1" s="212"/>
      <c r="RRQ1" s="212"/>
      <c r="RRR1" s="212"/>
      <c r="RRS1" s="212"/>
      <c r="RRT1" s="212"/>
      <c r="RRU1" s="212"/>
      <c r="RRV1" s="212"/>
      <c r="RRW1" s="212"/>
      <c r="RRX1" s="212"/>
      <c r="RRY1" s="212"/>
      <c r="RRZ1" s="212"/>
      <c r="RSA1" s="212"/>
      <c r="RSB1" s="212"/>
      <c r="RSC1" s="212"/>
      <c r="RSD1" s="212"/>
      <c r="RSE1" s="212"/>
      <c r="RSF1" s="212"/>
      <c r="RSG1" s="212"/>
      <c r="RSH1" s="212"/>
      <c r="RSI1" s="212"/>
      <c r="RSJ1" s="212"/>
      <c r="RSK1" s="212"/>
      <c r="RSL1" s="212"/>
      <c r="RSM1" s="212"/>
      <c r="RSN1" s="212"/>
      <c r="RSO1" s="212"/>
      <c r="RSP1" s="212"/>
      <c r="RSQ1" s="212"/>
      <c r="RSR1" s="212"/>
      <c r="RSS1" s="212"/>
      <c r="RST1" s="212"/>
      <c r="RSU1" s="212"/>
      <c r="RSV1" s="212"/>
      <c r="RSW1" s="212"/>
      <c r="RSX1" s="212"/>
      <c r="RSY1" s="212"/>
      <c r="RSZ1" s="212"/>
      <c r="RTA1" s="212"/>
      <c r="RTB1" s="212"/>
      <c r="RTC1" s="212"/>
      <c r="RTD1" s="212"/>
      <c r="RTE1" s="212"/>
      <c r="RTF1" s="212"/>
      <c r="RTG1" s="212"/>
      <c r="RTH1" s="212"/>
      <c r="RTI1" s="212"/>
      <c r="RTJ1" s="212"/>
      <c r="RTK1" s="212"/>
      <c r="RTL1" s="212"/>
      <c r="RTM1" s="212"/>
      <c r="RTN1" s="212"/>
      <c r="RTO1" s="212"/>
      <c r="RTP1" s="212"/>
      <c r="RTQ1" s="212"/>
      <c r="RTR1" s="212"/>
      <c r="RTS1" s="212"/>
      <c r="RTT1" s="212"/>
      <c r="RTU1" s="212"/>
      <c r="RTV1" s="212"/>
      <c r="RTW1" s="212"/>
      <c r="RTX1" s="212"/>
      <c r="RTY1" s="212"/>
      <c r="RTZ1" s="212"/>
      <c r="RUA1" s="212"/>
      <c r="RUB1" s="212"/>
      <c r="RUC1" s="212"/>
      <c r="RUD1" s="212"/>
      <c r="RUE1" s="212"/>
      <c r="RUF1" s="212"/>
      <c r="RUG1" s="212"/>
      <c r="RUH1" s="212"/>
      <c r="RUI1" s="212"/>
      <c r="RUJ1" s="212"/>
      <c r="RUK1" s="212"/>
      <c r="RUL1" s="212"/>
      <c r="RUM1" s="212"/>
      <c r="RUN1" s="212"/>
      <c r="RUO1" s="212"/>
      <c r="RUP1" s="212"/>
      <c r="RUQ1" s="212"/>
      <c r="RUR1" s="212"/>
      <c r="RUS1" s="212"/>
      <c r="RUT1" s="212"/>
      <c r="RUU1" s="212"/>
      <c r="RUV1" s="212"/>
      <c r="RUW1" s="212"/>
      <c r="RUX1" s="212"/>
      <c r="RUY1" s="212"/>
      <c r="RUZ1" s="212"/>
      <c r="RVA1" s="212"/>
      <c r="RVB1" s="212"/>
      <c r="RVC1" s="212"/>
      <c r="RVD1" s="212"/>
      <c r="RVE1" s="212"/>
      <c r="RVF1" s="212"/>
      <c r="RVG1" s="212"/>
      <c r="RVH1" s="212"/>
      <c r="RVI1" s="212"/>
      <c r="RVJ1" s="212"/>
      <c r="RVK1" s="212"/>
      <c r="RVL1" s="212"/>
      <c r="RVM1" s="212"/>
      <c r="RVN1" s="212"/>
      <c r="RVO1" s="212"/>
      <c r="RVP1" s="212"/>
      <c r="RVQ1" s="212"/>
      <c r="RVR1" s="212"/>
      <c r="RVS1" s="212"/>
      <c r="RVT1" s="212"/>
      <c r="RVU1" s="212"/>
      <c r="RVV1" s="212"/>
      <c r="RVW1" s="212"/>
      <c r="RVX1" s="212"/>
      <c r="RVY1" s="212"/>
      <c r="RVZ1" s="212"/>
      <c r="RWA1" s="212"/>
      <c r="RWB1" s="212"/>
      <c r="RWC1" s="212"/>
      <c r="RWD1" s="212"/>
      <c r="RWE1" s="212"/>
      <c r="RWF1" s="212"/>
      <c r="RWG1" s="212"/>
      <c r="RWH1" s="212"/>
      <c r="RWI1" s="212"/>
      <c r="RWJ1" s="212"/>
      <c r="RWK1" s="212"/>
      <c r="RWL1" s="212"/>
      <c r="RWM1" s="212"/>
      <c r="RWN1" s="212"/>
      <c r="RWO1" s="212"/>
      <c r="RWP1" s="212"/>
      <c r="RWQ1" s="212"/>
      <c r="RWR1" s="212"/>
      <c r="RWS1" s="212"/>
      <c r="RWT1" s="212"/>
      <c r="RWU1" s="212"/>
      <c r="RWV1" s="212"/>
      <c r="RWW1" s="212"/>
      <c r="RWX1" s="212"/>
      <c r="RWY1" s="212"/>
      <c r="RWZ1" s="212"/>
      <c r="RXA1" s="212"/>
      <c r="RXB1" s="212"/>
      <c r="RXC1" s="212"/>
      <c r="RXD1" s="212"/>
      <c r="RXE1" s="212"/>
      <c r="RXF1" s="212"/>
      <c r="RXG1" s="212"/>
      <c r="RXH1" s="212"/>
      <c r="RXI1" s="212"/>
      <c r="RXJ1" s="212"/>
      <c r="RXK1" s="212"/>
      <c r="RXL1" s="212"/>
      <c r="RXM1" s="212"/>
      <c r="RXN1" s="212"/>
      <c r="RXO1" s="212"/>
      <c r="RXP1" s="212"/>
      <c r="RXQ1" s="212"/>
      <c r="RXR1" s="212"/>
      <c r="RXS1" s="212"/>
      <c r="RXT1" s="212"/>
      <c r="RXU1" s="212"/>
      <c r="RXV1" s="212"/>
      <c r="RXW1" s="212"/>
      <c r="RXX1" s="212"/>
      <c r="RXY1" s="212"/>
      <c r="RXZ1" s="212"/>
      <c r="RYA1" s="212"/>
      <c r="RYB1" s="212"/>
      <c r="RYC1" s="212"/>
      <c r="RYD1" s="212"/>
      <c r="RYE1" s="212"/>
      <c r="RYF1" s="212"/>
      <c r="RYG1" s="212"/>
      <c r="RYH1" s="212"/>
      <c r="RYI1" s="212"/>
      <c r="RYJ1" s="212"/>
      <c r="RYK1" s="212"/>
      <c r="RYL1" s="212"/>
      <c r="RYM1" s="212"/>
      <c r="RYN1" s="212"/>
      <c r="RYO1" s="212"/>
      <c r="RYP1" s="212"/>
      <c r="RYQ1" s="212"/>
      <c r="RYR1" s="212"/>
      <c r="RYS1" s="212"/>
      <c r="RYT1" s="212"/>
      <c r="RYU1" s="212"/>
      <c r="RYV1" s="212"/>
      <c r="RYW1" s="212"/>
      <c r="RYX1" s="212"/>
      <c r="RYY1" s="212"/>
      <c r="RYZ1" s="212"/>
      <c r="RZA1" s="212"/>
      <c r="RZB1" s="212"/>
      <c r="RZC1" s="212"/>
      <c r="RZD1" s="212"/>
      <c r="RZE1" s="212"/>
      <c r="RZF1" s="212"/>
      <c r="RZG1" s="212"/>
      <c r="RZH1" s="212"/>
      <c r="RZI1" s="212"/>
      <c r="RZJ1" s="212"/>
      <c r="RZK1" s="212"/>
      <c r="RZL1" s="212"/>
      <c r="RZM1" s="212"/>
      <c r="RZN1" s="212"/>
      <c r="RZO1" s="212"/>
      <c r="RZP1" s="212"/>
      <c r="RZQ1" s="212"/>
      <c r="RZR1" s="212"/>
      <c r="RZS1" s="212"/>
      <c r="RZT1" s="212"/>
      <c r="RZU1" s="212"/>
      <c r="RZV1" s="212"/>
      <c r="RZW1" s="212"/>
      <c r="RZX1" s="212"/>
      <c r="RZY1" s="212"/>
      <c r="RZZ1" s="212"/>
      <c r="SAA1" s="212"/>
      <c r="SAB1" s="212"/>
      <c r="SAC1" s="212"/>
      <c r="SAD1" s="212"/>
      <c r="SAE1" s="212"/>
      <c r="SAF1" s="212"/>
      <c r="SAG1" s="212"/>
      <c r="SAH1" s="212"/>
      <c r="SAI1" s="212"/>
      <c r="SAJ1" s="212"/>
      <c r="SAK1" s="212"/>
      <c r="SAL1" s="212"/>
      <c r="SAM1" s="212"/>
      <c r="SAN1" s="212"/>
      <c r="SAO1" s="212"/>
      <c r="SAP1" s="212"/>
      <c r="SAQ1" s="212"/>
      <c r="SAR1" s="212"/>
      <c r="SAS1" s="212"/>
      <c r="SAT1" s="212"/>
      <c r="SAU1" s="212"/>
      <c r="SAV1" s="212"/>
      <c r="SAW1" s="212"/>
      <c r="SAX1" s="212"/>
      <c r="SAY1" s="212"/>
      <c r="SAZ1" s="212"/>
      <c r="SBA1" s="212"/>
      <c r="SBB1" s="212"/>
      <c r="SBC1" s="212"/>
      <c r="SBD1" s="212"/>
      <c r="SBE1" s="212"/>
      <c r="SBF1" s="212"/>
      <c r="SBG1" s="212"/>
      <c r="SBH1" s="212"/>
      <c r="SBI1" s="212"/>
      <c r="SBJ1" s="212"/>
      <c r="SBK1" s="212"/>
      <c r="SBL1" s="212"/>
      <c r="SBM1" s="212"/>
      <c r="SBN1" s="212"/>
      <c r="SBO1" s="212"/>
      <c r="SBP1" s="212"/>
      <c r="SBQ1" s="212"/>
      <c r="SBR1" s="212"/>
      <c r="SBS1" s="212"/>
      <c r="SBT1" s="212"/>
      <c r="SBU1" s="212"/>
      <c r="SBV1" s="212"/>
      <c r="SBW1" s="212"/>
      <c r="SBX1" s="212"/>
      <c r="SBY1" s="212"/>
      <c r="SBZ1" s="212"/>
      <c r="SCA1" s="212"/>
      <c r="SCB1" s="212"/>
      <c r="SCC1" s="212"/>
      <c r="SCD1" s="212"/>
      <c r="SCE1" s="212"/>
      <c r="SCF1" s="212"/>
      <c r="SCG1" s="212"/>
      <c r="SCH1" s="212"/>
      <c r="SCI1" s="212"/>
      <c r="SCJ1" s="212"/>
      <c r="SCK1" s="212"/>
      <c r="SCL1" s="212"/>
      <c r="SCM1" s="212"/>
      <c r="SCN1" s="212"/>
      <c r="SCO1" s="212"/>
      <c r="SCP1" s="212"/>
      <c r="SCQ1" s="212"/>
      <c r="SCR1" s="212"/>
      <c r="SCS1" s="212"/>
      <c r="SCT1" s="212"/>
      <c r="SCU1" s="212"/>
      <c r="SCV1" s="212"/>
      <c r="SCW1" s="212"/>
      <c r="SCX1" s="212"/>
      <c r="SCY1" s="212"/>
      <c r="SCZ1" s="212"/>
      <c r="SDA1" s="212"/>
      <c r="SDB1" s="212"/>
      <c r="SDC1" s="212"/>
      <c r="SDD1" s="212"/>
      <c r="SDE1" s="212"/>
      <c r="SDF1" s="212"/>
      <c r="SDG1" s="212"/>
      <c r="SDH1" s="212"/>
      <c r="SDI1" s="212"/>
      <c r="SDJ1" s="212"/>
      <c r="SDK1" s="212"/>
      <c r="SDL1" s="212"/>
      <c r="SDM1" s="212"/>
      <c r="SDN1" s="212"/>
      <c r="SDO1" s="212"/>
      <c r="SDP1" s="212"/>
      <c r="SDQ1" s="212"/>
      <c r="SDR1" s="212"/>
      <c r="SDS1" s="212"/>
      <c r="SDT1" s="212"/>
      <c r="SDU1" s="212"/>
      <c r="SDV1" s="212"/>
      <c r="SDW1" s="212"/>
      <c r="SDX1" s="212"/>
      <c r="SDY1" s="212"/>
      <c r="SDZ1" s="212"/>
      <c r="SEA1" s="212"/>
      <c r="SEB1" s="212"/>
      <c r="SEC1" s="212"/>
      <c r="SED1" s="212"/>
      <c r="SEE1" s="212"/>
      <c r="SEF1" s="212"/>
      <c r="SEG1" s="212"/>
      <c r="SEH1" s="212"/>
      <c r="SEI1" s="212"/>
      <c r="SEJ1" s="212"/>
      <c r="SEK1" s="212"/>
      <c r="SEL1" s="212"/>
      <c r="SEM1" s="212"/>
      <c r="SEN1" s="212"/>
      <c r="SEO1" s="212"/>
      <c r="SEP1" s="212"/>
      <c r="SEQ1" s="212"/>
      <c r="SER1" s="212"/>
      <c r="SES1" s="212"/>
      <c r="SET1" s="212"/>
      <c r="SEU1" s="212"/>
      <c r="SEV1" s="212"/>
      <c r="SEW1" s="212"/>
      <c r="SEX1" s="212"/>
      <c r="SEY1" s="212"/>
      <c r="SEZ1" s="212"/>
      <c r="SFA1" s="212"/>
      <c r="SFB1" s="212"/>
      <c r="SFC1" s="212"/>
      <c r="SFD1" s="212"/>
      <c r="SFE1" s="212"/>
      <c r="SFF1" s="212"/>
      <c r="SFG1" s="212"/>
      <c r="SFH1" s="212"/>
      <c r="SFI1" s="212"/>
      <c r="SFJ1" s="212"/>
      <c r="SFK1" s="212"/>
      <c r="SFL1" s="212"/>
      <c r="SFM1" s="212"/>
      <c r="SFN1" s="212"/>
      <c r="SFO1" s="212"/>
      <c r="SFP1" s="212"/>
      <c r="SFQ1" s="212"/>
      <c r="SFR1" s="212"/>
      <c r="SFS1" s="212"/>
      <c r="SFT1" s="212"/>
      <c r="SFU1" s="212"/>
      <c r="SFV1" s="212"/>
      <c r="SFW1" s="212"/>
      <c r="SFX1" s="212"/>
      <c r="SFY1" s="212"/>
      <c r="SFZ1" s="212"/>
      <c r="SGA1" s="212"/>
      <c r="SGB1" s="212"/>
      <c r="SGC1" s="212"/>
      <c r="SGD1" s="212"/>
      <c r="SGE1" s="212"/>
      <c r="SGF1" s="212"/>
      <c r="SGG1" s="212"/>
      <c r="SGH1" s="212"/>
      <c r="SGI1" s="212"/>
      <c r="SGJ1" s="212"/>
      <c r="SGK1" s="212"/>
      <c r="SGL1" s="212"/>
      <c r="SGM1" s="212"/>
      <c r="SGN1" s="212"/>
      <c r="SGO1" s="212"/>
      <c r="SGP1" s="212"/>
      <c r="SGQ1" s="212"/>
      <c r="SGR1" s="212"/>
      <c r="SGS1" s="212"/>
      <c r="SGT1" s="212"/>
      <c r="SGU1" s="212"/>
      <c r="SGV1" s="212"/>
      <c r="SGW1" s="212"/>
      <c r="SGX1" s="212"/>
      <c r="SGY1" s="212"/>
      <c r="SGZ1" s="212"/>
      <c r="SHA1" s="212"/>
      <c r="SHB1" s="212"/>
      <c r="SHC1" s="212"/>
      <c r="SHD1" s="212"/>
      <c r="SHE1" s="212"/>
      <c r="SHF1" s="212"/>
      <c r="SHG1" s="212"/>
      <c r="SHH1" s="212"/>
      <c r="SHI1" s="212"/>
      <c r="SHJ1" s="212"/>
      <c r="SHK1" s="212"/>
      <c r="SHL1" s="212"/>
      <c r="SHM1" s="212"/>
      <c r="SHN1" s="212"/>
      <c r="SHO1" s="212"/>
      <c r="SHP1" s="212"/>
      <c r="SHQ1" s="212"/>
      <c r="SHR1" s="212"/>
      <c r="SHS1" s="212"/>
      <c r="SHT1" s="212"/>
      <c r="SHU1" s="212"/>
      <c r="SHV1" s="212"/>
      <c r="SHW1" s="212"/>
      <c r="SHX1" s="212"/>
      <c r="SHY1" s="212"/>
      <c r="SHZ1" s="212"/>
      <c r="SIA1" s="212"/>
      <c r="SIB1" s="212"/>
      <c r="SIC1" s="212"/>
      <c r="SID1" s="212"/>
      <c r="SIE1" s="212"/>
      <c r="SIF1" s="212"/>
      <c r="SIG1" s="212"/>
      <c r="SIH1" s="212"/>
      <c r="SII1" s="212"/>
      <c r="SIJ1" s="212"/>
      <c r="SIK1" s="212"/>
      <c r="SIL1" s="212"/>
      <c r="SIM1" s="212"/>
      <c r="SIN1" s="212"/>
      <c r="SIO1" s="212"/>
      <c r="SIP1" s="212"/>
      <c r="SIQ1" s="212"/>
      <c r="SIR1" s="212"/>
      <c r="SIS1" s="212"/>
      <c r="SIT1" s="212"/>
      <c r="SIU1" s="212"/>
      <c r="SIV1" s="212"/>
      <c r="SIW1" s="212"/>
      <c r="SIX1" s="212"/>
      <c r="SIY1" s="212"/>
      <c r="SIZ1" s="212"/>
      <c r="SJA1" s="212"/>
      <c r="SJB1" s="212"/>
      <c r="SJC1" s="212"/>
      <c r="SJD1" s="212"/>
      <c r="SJE1" s="212"/>
      <c r="SJF1" s="212"/>
      <c r="SJG1" s="212"/>
      <c r="SJH1" s="212"/>
      <c r="SJI1" s="212"/>
      <c r="SJJ1" s="212"/>
      <c r="SJK1" s="212"/>
      <c r="SJL1" s="212"/>
      <c r="SJM1" s="212"/>
      <c r="SJN1" s="212"/>
      <c r="SJO1" s="212"/>
      <c r="SJP1" s="212"/>
      <c r="SJQ1" s="212"/>
      <c r="SJR1" s="212"/>
      <c r="SJS1" s="212"/>
      <c r="SJT1" s="212"/>
      <c r="SJU1" s="212"/>
      <c r="SJV1" s="212"/>
      <c r="SJW1" s="212"/>
      <c r="SJX1" s="212"/>
      <c r="SJY1" s="212"/>
      <c r="SJZ1" s="212"/>
      <c r="SKA1" s="212"/>
      <c r="SKB1" s="212"/>
      <c r="SKC1" s="212"/>
      <c r="SKD1" s="212"/>
      <c r="SKE1" s="212"/>
      <c r="SKF1" s="212"/>
      <c r="SKG1" s="212"/>
      <c r="SKH1" s="212"/>
      <c r="SKI1" s="212"/>
      <c r="SKJ1" s="212"/>
      <c r="SKK1" s="212"/>
      <c r="SKL1" s="212"/>
      <c r="SKM1" s="212"/>
      <c r="SKN1" s="212"/>
      <c r="SKO1" s="212"/>
      <c r="SKP1" s="212"/>
      <c r="SKQ1" s="212"/>
      <c r="SKR1" s="212"/>
      <c r="SKS1" s="212"/>
      <c r="SKT1" s="212"/>
      <c r="SKU1" s="212"/>
      <c r="SKV1" s="212"/>
      <c r="SKW1" s="212"/>
      <c r="SKX1" s="212"/>
      <c r="SKY1" s="212"/>
      <c r="SKZ1" s="212"/>
      <c r="SLA1" s="212"/>
      <c r="SLB1" s="212"/>
      <c r="SLC1" s="212"/>
      <c r="SLD1" s="212"/>
      <c r="SLE1" s="212"/>
      <c r="SLF1" s="212"/>
      <c r="SLG1" s="212"/>
      <c r="SLH1" s="212"/>
      <c r="SLI1" s="212"/>
      <c r="SLJ1" s="212"/>
      <c r="SLK1" s="212"/>
      <c r="SLL1" s="212"/>
      <c r="SLM1" s="212"/>
      <c r="SLN1" s="212"/>
      <c r="SLO1" s="212"/>
      <c r="SLP1" s="212"/>
      <c r="SLQ1" s="212"/>
      <c r="SLR1" s="212"/>
      <c r="SLS1" s="212"/>
      <c r="SLT1" s="212"/>
      <c r="SLU1" s="212"/>
      <c r="SLV1" s="212"/>
      <c r="SLW1" s="212"/>
      <c r="SLX1" s="212"/>
      <c r="SLY1" s="212"/>
      <c r="SLZ1" s="212"/>
      <c r="SMA1" s="212"/>
      <c r="SMB1" s="212"/>
      <c r="SMC1" s="212"/>
      <c r="SMD1" s="212"/>
      <c r="SME1" s="212"/>
      <c r="SMF1" s="212"/>
      <c r="SMG1" s="212"/>
      <c r="SMH1" s="212"/>
      <c r="SMI1" s="212"/>
      <c r="SMJ1" s="212"/>
      <c r="SMK1" s="212"/>
      <c r="SML1" s="212"/>
      <c r="SMM1" s="212"/>
      <c r="SMN1" s="212"/>
      <c r="SMO1" s="212"/>
      <c r="SMP1" s="212"/>
      <c r="SMQ1" s="212"/>
      <c r="SMR1" s="212"/>
      <c r="SMS1" s="212"/>
      <c r="SMT1" s="212"/>
      <c r="SMU1" s="212"/>
      <c r="SMV1" s="212"/>
      <c r="SMW1" s="212"/>
      <c r="SMX1" s="212"/>
      <c r="SMY1" s="212"/>
      <c r="SMZ1" s="212"/>
      <c r="SNA1" s="212"/>
      <c r="SNB1" s="212"/>
      <c r="SNC1" s="212"/>
      <c r="SND1" s="212"/>
      <c r="SNE1" s="212"/>
      <c r="SNF1" s="212"/>
      <c r="SNG1" s="212"/>
      <c r="SNH1" s="212"/>
      <c r="SNI1" s="212"/>
      <c r="SNJ1" s="212"/>
      <c r="SNK1" s="212"/>
      <c r="SNL1" s="212"/>
      <c r="SNM1" s="212"/>
      <c r="SNN1" s="212"/>
      <c r="SNO1" s="212"/>
      <c r="SNP1" s="212"/>
      <c r="SNQ1" s="212"/>
      <c r="SNR1" s="212"/>
      <c r="SNS1" s="212"/>
      <c r="SNT1" s="212"/>
      <c r="SNU1" s="212"/>
      <c r="SNV1" s="212"/>
      <c r="SNW1" s="212"/>
      <c r="SNX1" s="212"/>
      <c r="SNY1" s="212"/>
      <c r="SNZ1" s="212"/>
      <c r="SOA1" s="212"/>
      <c r="SOB1" s="212"/>
      <c r="SOC1" s="212"/>
      <c r="SOD1" s="212"/>
      <c r="SOE1" s="212"/>
      <c r="SOF1" s="212"/>
      <c r="SOG1" s="212"/>
      <c r="SOH1" s="212"/>
      <c r="SOI1" s="212"/>
      <c r="SOJ1" s="212"/>
      <c r="SOK1" s="212"/>
      <c r="SOL1" s="212"/>
      <c r="SOM1" s="212"/>
      <c r="SON1" s="212"/>
      <c r="SOO1" s="212"/>
      <c r="SOP1" s="212"/>
      <c r="SOQ1" s="212"/>
      <c r="SOR1" s="212"/>
      <c r="SOS1" s="212"/>
      <c r="SOT1" s="212"/>
      <c r="SOU1" s="212"/>
      <c r="SOV1" s="212"/>
      <c r="SOW1" s="212"/>
      <c r="SOX1" s="212"/>
      <c r="SOY1" s="212"/>
      <c r="SOZ1" s="212"/>
      <c r="SPA1" s="212"/>
      <c r="SPB1" s="212"/>
      <c r="SPC1" s="212"/>
      <c r="SPD1" s="212"/>
      <c r="SPE1" s="212"/>
      <c r="SPF1" s="212"/>
      <c r="SPG1" s="212"/>
      <c r="SPH1" s="212"/>
      <c r="SPI1" s="212"/>
      <c r="SPJ1" s="212"/>
      <c r="SPK1" s="212"/>
      <c r="SPL1" s="212"/>
      <c r="SPM1" s="212"/>
      <c r="SPN1" s="212"/>
      <c r="SPO1" s="212"/>
      <c r="SPP1" s="212"/>
      <c r="SPQ1" s="212"/>
      <c r="SPR1" s="212"/>
      <c r="SPS1" s="212"/>
      <c r="SPT1" s="212"/>
      <c r="SPU1" s="212"/>
      <c r="SPV1" s="212"/>
      <c r="SPW1" s="212"/>
      <c r="SPX1" s="212"/>
      <c r="SPY1" s="212"/>
      <c r="SPZ1" s="212"/>
      <c r="SQA1" s="212"/>
      <c r="SQB1" s="212"/>
      <c r="SQC1" s="212"/>
      <c r="SQD1" s="212"/>
      <c r="SQE1" s="212"/>
      <c r="SQF1" s="212"/>
      <c r="SQG1" s="212"/>
      <c r="SQH1" s="212"/>
      <c r="SQI1" s="212"/>
      <c r="SQJ1" s="212"/>
      <c r="SQK1" s="212"/>
      <c r="SQL1" s="212"/>
      <c r="SQM1" s="212"/>
      <c r="SQN1" s="212"/>
      <c r="SQO1" s="212"/>
      <c r="SQP1" s="212"/>
      <c r="SQQ1" s="212"/>
      <c r="SQR1" s="212"/>
      <c r="SQS1" s="212"/>
      <c r="SQT1" s="212"/>
      <c r="SQU1" s="212"/>
      <c r="SQV1" s="212"/>
      <c r="SQW1" s="212"/>
      <c r="SQX1" s="212"/>
      <c r="SQY1" s="212"/>
      <c r="SQZ1" s="212"/>
      <c r="SRA1" s="212"/>
      <c r="SRB1" s="212"/>
      <c r="SRC1" s="212"/>
      <c r="SRD1" s="212"/>
      <c r="SRE1" s="212"/>
      <c r="SRF1" s="212"/>
      <c r="SRG1" s="212"/>
      <c r="SRH1" s="212"/>
      <c r="SRI1" s="212"/>
      <c r="SRJ1" s="212"/>
      <c r="SRK1" s="212"/>
      <c r="SRL1" s="212"/>
      <c r="SRM1" s="212"/>
      <c r="SRN1" s="212"/>
      <c r="SRO1" s="212"/>
      <c r="SRP1" s="212"/>
      <c r="SRQ1" s="212"/>
      <c r="SRR1" s="212"/>
      <c r="SRS1" s="212"/>
      <c r="SRT1" s="212"/>
      <c r="SRU1" s="212"/>
      <c r="SRV1" s="212"/>
      <c r="SRW1" s="212"/>
      <c r="SRX1" s="212"/>
      <c r="SRY1" s="212"/>
      <c r="SRZ1" s="212"/>
      <c r="SSA1" s="212"/>
      <c r="SSB1" s="212"/>
      <c r="SSC1" s="212"/>
      <c r="SSD1" s="212"/>
      <c r="SSE1" s="212"/>
      <c r="SSF1" s="212"/>
      <c r="SSG1" s="212"/>
      <c r="SSH1" s="212"/>
      <c r="SSI1" s="212"/>
      <c r="SSJ1" s="212"/>
      <c r="SSK1" s="212"/>
      <c r="SSL1" s="212"/>
      <c r="SSM1" s="212"/>
      <c r="SSN1" s="212"/>
      <c r="SSO1" s="212"/>
      <c r="SSP1" s="212"/>
      <c r="SSQ1" s="212"/>
      <c r="SSR1" s="212"/>
      <c r="SSS1" s="212"/>
      <c r="SST1" s="212"/>
      <c r="SSU1" s="212"/>
      <c r="SSV1" s="212"/>
      <c r="SSW1" s="212"/>
      <c r="SSX1" s="212"/>
      <c r="SSY1" s="212"/>
      <c r="SSZ1" s="212"/>
      <c r="STA1" s="212"/>
      <c r="STB1" s="212"/>
      <c r="STC1" s="212"/>
      <c r="STD1" s="212"/>
      <c r="STE1" s="212"/>
      <c r="STF1" s="212"/>
      <c r="STG1" s="212"/>
      <c r="STH1" s="212"/>
      <c r="STI1" s="212"/>
      <c r="STJ1" s="212"/>
      <c r="STK1" s="212"/>
      <c r="STL1" s="212"/>
      <c r="STM1" s="212"/>
      <c r="STN1" s="212"/>
      <c r="STO1" s="212"/>
      <c r="STP1" s="212"/>
      <c r="STQ1" s="212"/>
      <c r="STR1" s="212"/>
      <c r="STS1" s="212"/>
      <c r="STT1" s="212"/>
      <c r="STU1" s="212"/>
      <c r="STV1" s="212"/>
      <c r="STW1" s="212"/>
      <c r="STX1" s="212"/>
      <c r="STY1" s="212"/>
      <c r="STZ1" s="212"/>
      <c r="SUA1" s="212"/>
      <c r="SUB1" s="212"/>
      <c r="SUC1" s="212"/>
      <c r="SUD1" s="212"/>
      <c r="SUE1" s="212"/>
      <c r="SUF1" s="212"/>
      <c r="SUG1" s="212"/>
      <c r="SUH1" s="212"/>
      <c r="SUI1" s="212"/>
      <c r="SUJ1" s="212"/>
      <c r="SUK1" s="212"/>
      <c r="SUL1" s="212"/>
      <c r="SUM1" s="212"/>
      <c r="SUN1" s="212"/>
      <c r="SUO1" s="212"/>
      <c r="SUP1" s="212"/>
      <c r="SUQ1" s="212"/>
      <c r="SUR1" s="212"/>
      <c r="SUS1" s="212"/>
      <c r="SUT1" s="212"/>
      <c r="SUU1" s="212"/>
      <c r="SUV1" s="212"/>
      <c r="SUW1" s="212"/>
      <c r="SUX1" s="212"/>
      <c r="SUY1" s="212"/>
      <c r="SUZ1" s="212"/>
      <c r="SVA1" s="212"/>
      <c r="SVB1" s="212"/>
      <c r="SVC1" s="212"/>
      <c r="SVD1" s="212"/>
      <c r="SVE1" s="212"/>
      <c r="SVF1" s="212"/>
      <c r="SVG1" s="212"/>
      <c r="SVH1" s="212"/>
      <c r="SVI1" s="212"/>
      <c r="SVJ1" s="212"/>
      <c r="SVK1" s="212"/>
      <c r="SVL1" s="212"/>
      <c r="SVM1" s="212"/>
      <c r="SVN1" s="212"/>
      <c r="SVO1" s="212"/>
      <c r="SVP1" s="212"/>
      <c r="SVQ1" s="212"/>
      <c r="SVR1" s="212"/>
      <c r="SVS1" s="212"/>
      <c r="SVT1" s="212"/>
      <c r="SVU1" s="212"/>
      <c r="SVV1" s="212"/>
      <c r="SVW1" s="212"/>
      <c r="SVX1" s="212"/>
      <c r="SVY1" s="212"/>
      <c r="SVZ1" s="212"/>
      <c r="SWA1" s="212"/>
      <c r="SWB1" s="212"/>
      <c r="SWC1" s="212"/>
      <c r="SWD1" s="212"/>
      <c r="SWE1" s="212"/>
      <c r="SWF1" s="212"/>
      <c r="SWG1" s="212"/>
      <c r="SWH1" s="212"/>
      <c r="SWI1" s="212"/>
      <c r="SWJ1" s="212"/>
      <c r="SWK1" s="212"/>
      <c r="SWL1" s="212"/>
      <c r="SWM1" s="212"/>
      <c r="SWN1" s="212"/>
      <c r="SWO1" s="212"/>
      <c r="SWP1" s="212"/>
      <c r="SWQ1" s="212"/>
      <c r="SWR1" s="212"/>
      <c r="SWS1" s="212"/>
      <c r="SWT1" s="212"/>
      <c r="SWU1" s="212"/>
      <c r="SWV1" s="212"/>
      <c r="SWW1" s="212"/>
      <c r="SWX1" s="212"/>
      <c r="SWY1" s="212"/>
      <c r="SWZ1" s="212"/>
      <c r="SXA1" s="212"/>
      <c r="SXB1" s="212"/>
      <c r="SXC1" s="212"/>
      <c r="SXD1" s="212"/>
      <c r="SXE1" s="212"/>
      <c r="SXF1" s="212"/>
      <c r="SXG1" s="212"/>
      <c r="SXH1" s="212"/>
      <c r="SXI1" s="212"/>
      <c r="SXJ1" s="212"/>
      <c r="SXK1" s="212"/>
      <c r="SXL1" s="212"/>
      <c r="SXM1" s="212"/>
      <c r="SXN1" s="212"/>
      <c r="SXO1" s="212"/>
      <c r="SXP1" s="212"/>
      <c r="SXQ1" s="212"/>
      <c r="SXR1" s="212"/>
      <c r="SXS1" s="212"/>
      <c r="SXT1" s="212"/>
      <c r="SXU1" s="212"/>
      <c r="SXV1" s="212"/>
      <c r="SXW1" s="212"/>
      <c r="SXX1" s="212"/>
      <c r="SXY1" s="212"/>
      <c r="SXZ1" s="212"/>
      <c r="SYA1" s="212"/>
      <c r="SYB1" s="212"/>
      <c r="SYC1" s="212"/>
      <c r="SYD1" s="212"/>
      <c r="SYE1" s="212"/>
      <c r="SYF1" s="212"/>
      <c r="SYG1" s="212"/>
      <c r="SYH1" s="212"/>
      <c r="SYI1" s="212"/>
      <c r="SYJ1" s="212"/>
      <c r="SYK1" s="212"/>
      <c r="SYL1" s="212"/>
      <c r="SYM1" s="212"/>
      <c r="SYN1" s="212"/>
      <c r="SYO1" s="212"/>
      <c r="SYP1" s="212"/>
      <c r="SYQ1" s="212"/>
      <c r="SYR1" s="212"/>
      <c r="SYS1" s="212"/>
      <c r="SYT1" s="212"/>
      <c r="SYU1" s="212"/>
      <c r="SYV1" s="212"/>
      <c r="SYW1" s="212"/>
      <c r="SYX1" s="212"/>
      <c r="SYY1" s="212"/>
      <c r="SYZ1" s="212"/>
      <c r="SZA1" s="212"/>
      <c r="SZB1" s="212"/>
      <c r="SZC1" s="212"/>
      <c r="SZD1" s="212"/>
      <c r="SZE1" s="212"/>
      <c r="SZF1" s="212"/>
      <c r="SZG1" s="212"/>
      <c r="SZH1" s="212"/>
      <c r="SZI1" s="212"/>
      <c r="SZJ1" s="212"/>
      <c r="SZK1" s="212"/>
      <c r="SZL1" s="212"/>
      <c r="SZM1" s="212"/>
      <c r="SZN1" s="212"/>
      <c r="SZO1" s="212"/>
      <c r="SZP1" s="212"/>
      <c r="SZQ1" s="212"/>
      <c r="SZR1" s="212"/>
      <c r="SZS1" s="212"/>
      <c r="SZT1" s="212"/>
      <c r="SZU1" s="212"/>
      <c r="SZV1" s="212"/>
      <c r="SZW1" s="212"/>
      <c r="SZX1" s="212"/>
      <c r="SZY1" s="212"/>
      <c r="SZZ1" s="212"/>
      <c r="TAA1" s="212"/>
      <c r="TAB1" s="212"/>
      <c r="TAC1" s="212"/>
      <c r="TAD1" s="212"/>
      <c r="TAE1" s="212"/>
      <c r="TAF1" s="212"/>
      <c r="TAG1" s="212"/>
      <c r="TAH1" s="212"/>
      <c r="TAI1" s="212"/>
      <c r="TAJ1" s="212"/>
      <c r="TAK1" s="212"/>
      <c r="TAL1" s="212"/>
      <c r="TAM1" s="212"/>
      <c r="TAN1" s="212"/>
      <c r="TAO1" s="212"/>
      <c r="TAP1" s="212"/>
      <c r="TAQ1" s="212"/>
      <c r="TAR1" s="212"/>
      <c r="TAS1" s="212"/>
      <c r="TAT1" s="212"/>
      <c r="TAU1" s="212"/>
      <c r="TAV1" s="212"/>
      <c r="TAW1" s="212"/>
      <c r="TAX1" s="212"/>
      <c r="TAY1" s="212"/>
      <c r="TAZ1" s="212"/>
      <c r="TBA1" s="212"/>
      <c r="TBB1" s="212"/>
      <c r="TBC1" s="212"/>
      <c r="TBD1" s="212"/>
      <c r="TBE1" s="212"/>
      <c r="TBF1" s="212"/>
      <c r="TBG1" s="212"/>
      <c r="TBH1" s="212"/>
      <c r="TBI1" s="212"/>
      <c r="TBJ1" s="212"/>
      <c r="TBK1" s="212"/>
      <c r="TBL1" s="212"/>
      <c r="TBM1" s="212"/>
      <c r="TBN1" s="212"/>
      <c r="TBO1" s="212"/>
      <c r="TBP1" s="212"/>
      <c r="TBQ1" s="212"/>
      <c r="TBR1" s="212"/>
      <c r="TBS1" s="212"/>
      <c r="TBT1" s="212"/>
      <c r="TBU1" s="212"/>
      <c r="TBV1" s="212"/>
      <c r="TBW1" s="212"/>
      <c r="TBX1" s="212"/>
      <c r="TBY1" s="212"/>
      <c r="TBZ1" s="212"/>
      <c r="TCA1" s="212"/>
      <c r="TCB1" s="212"/>
      <c r="TCC1" s="212"/>
      <c r="TCD1" s="212"/>
      <c r="TCE1" s="212"/>
      <c r="TCF1" s="212"/>
      <c r="TCG1" s="212"/>
      <c r="TCH1" s="212"/>
      <c r="TCI1" s="212"/>
      <c r="TCJ1" s="212"/>
      <c r="TCK1" s="212"/>
      <c r="TCL1" s="212"/>
      <c r="TCM1" s="212"/>
      <c r="TCN1" s="212"/>
      <c r="TCO1" s="212"/>
      <c r="TCP1" s="212"/>
      <c r="TCQ1" s="212"/>
      <c r="TCR1" s="212"/>
      <c r="TCS1" s="212"/>
      <c r="TCT1" s="212"/>
      <c r="TCU1" s="212"/>
      <c r="TCV1" s="212"/>
      <c r="TCW1" s="212"/>
      <c r="TCX1" s="212"/>
      <c r="TCY1" s="212"/>
      <c r="TCZ1" s="212"/>
      <c r="TDA1" s="212"/>
      <c r="TDB1" s="212"/>
      <c r="TDC1" s="212"/>
      <c r="TDD1" s="212"/>
      <c r="TDE1" s="212"/>
      <c r="TDF1" s="212"/>
      <c r="TDG1" s="212"/>
      <c r="TDH1" s="212"/>
      <c r="TDI1" s="212"/>
      <c r="TDJ1" s="212"/>
      <c r="TDK1" s="212"/>
      <c r="TDL1" s="212"/>
      <c r="TDM1" s="212"/>
      <c r="TDN1" s="212"/>
      <c r="TDO1" s="212"/>
      <c r="TDP1" s="212"/>
      <c r="TDQ1" s="212"/>
      <c r="TDR1" s="212"/>
      <c r="TDS1" s="212"/>
      <c r="TDT1" s="212"/>
      <c r="TDU1" s="212"/>
      <c r="TDV1" s="212"/>
      <c r="TDW1" s="212"/>
      <c r="TDX1" s="212"/>
      <c r="TDY1" s="212"/>
      <c r="TDZ1" s="212"/>
      <c r="TEA1" s="212"/>
      <c r="TEB1" s="212"/>
      <c r="TEC1" s="212"/>
      <c r="TED1" s="212"/>
      <c r="TEE1" s="212"/>
      <c r="TEF1" s="212"/>
      <c r="TEG1" s="212"/>
      <c r="TEH1" s="212"/>
      <c r="TEI1" s="212"/>
      <c r="TEJ1" s="212"/>
      <c r="TEK1" s="212"/>
      <c r="TEL1" s="212"/>
      <c r="TEM1" s="212"/>
      <c r="TEN1" s="212"/>
      <c r="TEO1" s="212"/>
      <c r="TEP1" s="212"/>
      <c r="TEQ1" s="212"/>
      <c r="TER1" s="212"/>
      <c r="TES1" s="212"/>
      <c r="TET1" s="212"/>
      <c r="TEU1" s="212"/>
      <c r="TEV1" s="212"/>
      <c r="TEW1" s="212"/>
      <c r="TEX1" s="212"/>
      <c r="TEY1" s="212"/>
      <c r="TEZ1" s="212"/>
      <c r="TFA1" s="212"/>
      <c r="TFB1" s="212"/>
      <c r="TFC1" s="212"/>
      <c r="TFD1" s="212"/>
      <c r="TFE1" s="212"/>
      <c r="TFF1" s="212"/>
      <c r="TFG1" s="212"/>
      <c r="TFH1" s="212"/>
      <c r="TFI1" s="212"/>
      <c r="TFJ1" s="212"/>
      <c r="TFK1" s="212"/>
      <c r="TFL1" s="212"/>
      <c r="TFM1" s="212"/>
      <c r="TFN1" s="212"/>
      <c r="TFO1" s="212"/>
      <c r="TFP1" s="212"/>
      <c r="TFQ1" s="212"/>
      <c r="TFR1" s="212"/>
      <c r="TFS1" s="212"/>
      <c r="TFT1" s="212"/>
      <c r="TFU1" s="212"/>
      <c r="TFV1" s="212"/>
      <c r="TFW1" s="212"/>
      <c r="TFX1" s="212"/>
      <c r="TFY1" s="212"/>
      <c r="TFZ1" s="212"/>
      <c r="TGA1" s="212"/>
      <c r="TGB1" s="212"/>
      <c r="TGC1" s="212"/>
      <c r="TGD1" s="212"/>
      <c r="TGE1" s="212"/>
      <c r="TGF1" s="212"/>
      <c r="TGG1" s="212"/>
      <c r="TGH1" s="212"/>
      <c r="TGI1" s="212"/>
      <c r="TGJ1" s="212"/>
      <c r="TGK1" s="212"/>
      <c r="TGL1" s="212"/>
      <c r="TGM1" s="212"/>
      <c r="TGN1" s="212"/>
      <c r="TGO1" s="212"/>
      <c r="TGP1" s="212"/>
      <c r="TGQ1" s="212"/>
      <c r="TGR1" s="212"/>
      <c r="TGS1" s="212"/>
      <c r="TGT1" s="212"/>
      <c r="TGU1" s="212"/>
      <c r="TGV1" s="212"/>
      <c r="TGW1" s="212"/>
      <c r="TGX1" s="212"/>
      <c r="TGY1" s="212"/>
      <c r="TGZ1" s="212"/>
      <c r="THA1" s="212"/>
      <c r="THB1" s="212"/>
      <c r="THC1" s="212"/>
      <c r="THD1" s="212"/>
      <c r="THE1" s="212"/>
      <c r="THF1" s="212"/>
      <c r="THG1" s="212"/>
      <c r="THH1" s="212"/>
      <c r="THI1" s="212"/>
      <c r="THJ1" s="212"/>
      <c r="THK1" s="212"/>
      <c r="THL1" s="212"/>
      <c r="THM1" s="212"/>
      <c r="THN1" s="212"/>
      <c r="THO1" s="212"/>
      <c r="THP1" s="212"/>
      <c r="THQ1" s="212"/>
      <c r="THR1" s="212"/>
      <c r="THS1" s="212"/>
      <c r="THT1" s="212"/>
      <c r="THU1" s="212"/>
      <c r="THV1" s="212"/>
      <c r="THW1" s="212"/>
      <c r="THX1" s="212"/>
      <c r="THY1" s="212"/>
      <c r="THZ1" s="212"/>
      <c r="TIA1" s="212"/>
      <c r="TIB1" s="212"/>
      <c r="TIC1" s="212"/>
      <c r="TID1" s="212"/>
      <c r="TIE1" s="212"/>
      <c r="TIF1" s="212"/>
      <c r="TIG1" s="212"/>
      <c r="TIH1" s="212"/>
      <c r="TII1" s="212"/>
      <c r="TIJ1" s="212"/>
      <c r="TIK1" s="212"/>
      <c r="TIL1" s="212"/>
      <c r="TIM1" s="212"/>
      <c r="TIN1" s="212"/>
      <c r="TIO1" s="212"/>
      <c r="TIP1" s="212"/>
      <c r="TIQ1" s="212"/>
      <c r="TIR1" s="212"/>
      <c r="TIS1" s="212"/>
      <c r="TIT1" s="212"/>
      <c r="TIU1" s="212"/>
      <c r="TIV1" s="212"/>
      <c r="TIW1" s="212"/>
      <c r="TIX1" s="212"/>
      <c r="TIY1" s="212"/>
      <c r="TIZ1" s="212"/>
      <c r="TJA1" s="212"/>
      <c r="TJB1" s="212"/>
      <c r="TJC1" s="212"/>
      <c r="TJD1" s="212"/>
      <c r="TJE1" s="212"/>
      <c r="TJF1" s="212"/>
      <c r="TJG1" s="212"/>
      <c r="TJH1" s="212"/>
      <c r="TJI1" s="212"/>
      <c r="TJJ1" s="212"/>
      <c r="TJK1" s="212"/>
      <c r="TJL1" s="212"/>
      <c r="TJM1" s="212"/>
      <c r="TJN1" s="212"/>
      <c r="TJO1" s="212"/>
      <c r="TJP1" s="212"/>
      <c r="TJQ1" s="212"/>
      <c r="TJR1" s="212"/>
      <c r="TJS1" s="212"/>
      <c r="TJT1" s="212"/>
      <c r="TJU1" s="212"/>
      <c r="TJV1" s="212"/>
      <c r="TJW1" s="212"/>
      <c r="TJX1" s="212"/>
      <c r="TJY1" s="212"/>
      <c r="TJZ1" s="212"/>
      <c r="TKA1" s="212"/>
      <c r="TKB1" s="212"/>
      <c r="TKC1" s="212"/>
      <c r="TKD1" s="212"/>
      <c r="TKE1" s="212"/>
      <c r="TKF1" s="212"/>
      <c r="TKG1" s="212"/>
      <c r="TKH1" s="212"/>
      <c r="TKI1" s="212"/>
      <c r="TKJ1" s="212"/>
      <c r="TKK1" s="212"/>
      <c r="TKL1" s="212"/>
      <c r="TKM1" s="212"/>
      <c r="TKN1" s="212"/>
      <c r="TKO1" s="212"/>
      <c r="TKP1" s="212"/>
      <c r="TKQ1" s="212"/>
      <c r="TKR1" s="212"/>
      <c r="TKS1" s="212"/>
      <c r="TKT1" s="212"/>
      <c r="TKU1" s="212"/>
      <c r="TKV1" s="212"/>
      <c r="TKW1" s="212"/>
      <c r="TKX1" s="212"/>
      <c r="TKY1" s="212"/>
      <c r="TKZ1" s="212"/>
      <c r="TLA1" s="212"/>
      <c r="TLB1" s="212"/>
      <c r="TLC1" s="212"/>
      <c r="TLD1" s="212"/>
      <c r="TLE1" s="212"/>
      <c r="TLF1" s="212"/>
      <c r="TLG1" s="212"/>
      <c r="TLH1" s="212"/>
      <c r="TLI1" s="212"/>
      <c r="TLJ1" s="212"/>
      <c r="TLK1" s="212"/>
      <c r="TLL1" s="212"/>
      <c r="TLM1" s="212"/>
      <c r="TLN1" s="212"/>
      <c r="TLO1" s="212"/>
      <c r="TLP1" s="212"/>
      <c r="TLQ1" s="212"/>
      <c r="TLR1" s="212"/>
      <c r="TLS1" s="212"/>
      <c r="TLT1" s="212"/>
      <c r="TLU1" s="212"/>
      <c r="TLV1" s="212"/>
      <c r="TLW1" s="212"/>
      <c r="TLX1" s="212"/>
      <c r="TLY1" s="212"/>
      <c r="TLZ1" s="212"/>
      <c r="TMA1" s="212"/>
      <c r="TMB1" s="212"/>
      <c r="TMC1" s="212"/>
      <c r="TMD1" s="212"/>
      <c r="TME1" s="212"/>
      <c r="TMF1" s="212"/>
      <c r="TMG1" s="212"/>
      <c r="TMH1" s="212"/>
      <c r="TMI1" s="212"/>
      <c r="TMJ1" s="212"/>
      <c r="TMK1" s="212"/>
      <c r="TML1" s="212"/>
      <c r="TMM1" s="212"/>
      <c r="TMN1" s="212"/>
      <c r="TMO1" s="212"/>
      <c r="TMP1" s="212"/>
      <c r="TMQ1" s="212"/>
      <c r="TMR1" s="212"/>
      <c r="TMS1" s="212"/>
      <c r="TMT1" s="212"/>
      <c r="TMU1" s="212"/>
      <c r="TMV1" s="212"/>
      <c r="TMW1" s="212"/>
      <c r="TMX1" s="212"/>
      <c r="TMY1" s="212"/>
      <c r="TMZ1" s="212"/>
      <c r="TNA1" s="212"/>
      <c r="TNB1" s="212"/>
      <c r="TNC1" s="212"/>
      <c r="TND1" s="212"/>
      <c r="TNE1" s="212"/>
      <c r="TNF1" s="212"/>
      <c r="TNG1" s="212"/>
      <c r="TNH1" s="212"/>
      <c r="TNI1" s="212"/>
      <c r="TNJ1" s="212"/>
      <c r="TNK1" s="212"/>
      <c r="TNL1" s="212"/>
      <c r="TNM1" s="212"/>
      <c r="TNN1" s="212"/>
      <c r="TNO1" s="212"/>
      <c r="TNP1" s="212"/>
      <c r="TNQ1" s="212"/>
      <c r="TNR1" s="212"/>
      <c r="TNS1" s="212"/>
      <c r="TNT1" s="212"/>
      <c r="TNU1" s="212"/>
      <c r="TNV1" s="212"/>
      <c r="TNW1" s="212"/>
      <c r="TNX1" s="212"/>
      <c r="TNY1" s="212"/>
      <c r="TNZ1" s="212"/>
      <c r="TOA1" s="212"/>
      <c r="TOB1" s="212"/>
      <c r="TOC1" s="212"/>
      <c r="TOD1" s="212"/>
      <c r="TOE1" s="212"/>
      <c r="TOF1" s="212"/>
      <c r="TOG1" s="212"/>
      <c r="TOH1" s="212"/>
      <c r="TOI1" s="212"/>
      <c r="TOJ1" s="212"/>
      <c r="TOK1" s="212"/>
      <c r="TOL1" s="212"/>
      <c r="TOM1" s="212"/>
      <c r="TON1" s="212"/>
      <c r="TOO1" s="212"/>
      <c r="TOP1" s="212"/>
      <c r="TOQ1" s="212"/>
      <c r="TOR1" s="212"/>
      <c r="TOS1" s="212"/>
      <c r="TOT1" s="212"/>
      <c r="TOU1" s="212"/>
      <c r="TOV1" s="212"/>
      <c r="TOW1" s="212"/>
      <c r="TOX1" s="212"/>
      <c r="TOY1" s="212"/>
      <c r="TOZ1" s="212"/>
      <c r="TPA1" s="212"/>
      <c r="TPB1" s="212"/>
      <c r="TPC1" s="212"/>
      <c r="TPD1" s="212"/>
      <c r="TPE1" s="212"/>
      <c r="TPF1" s="212"/>
      <c r="TPG1" s="212"/>
      <c r="TPH1" s="212"/>
      <c r="TPI1" s="212"/>
      <c r="TPJ1" s="212"/>
      <c r="TPK1" s="212"/>
      <c r="TPL1" s="212"/>
      <c r="TPM1" s="212"/>
      <c r="TPN1" s="212"/>
      <c r="TPO1" s="212"/>
      <c r="TPP1" s="212"/>
      <c r="TPQ1" s="212"/>
      <c r="TPR1" s="212"/>
      <c r="TPS1" s="212"/>
      <c r="TPT1" s="212"/>
      <c r="TPU1" s="212"/>
      <c r="TPV1" s="212"/>
      <c r="TPW1" s="212"/>
      <c r="TPX1" s="212"/>
      <c r="TPY1" s="212"/>
      <c r="TPZ1" s="212"/>
      <c r="TQA1" s="212"/>
      <c r="TQB1" s="212"/>
      <c r="TQC1" s="212"/>
      <c r="TQD1" s="212"/>
      <c r="TQE1" s="212"/>
      <c r="TQF1" s="212"/>
      <c r="TQG1" s="212"/>
      <c r="TQH1" s="212"/>
      <c r="TQI1" s="212"/>
      <c r="TQJ1" s="212"/>
      <c r="TQK1" s="212"/>
      <c r="TQL1" s="212"/>
      <c r="TQM1" s="212"/>
      <c r="TQN1" s="212"/>
      <c r="TQO1" s="212"/>
      <c r="TQP1" s="212"/>
      <c r="TQQ1" s="212"/>
      <c r="TQR1" s="212"/>
      <c r="TQS1" s="212"/>
      <c r="TQT1" s="212"/>
      <c r="TQU1" s="212"/>
      <c r="TQV1" s="212"/>
      <c r="TQW1" s="212"/>
      <c r="TQX1" s="212"/>
      <c r="TQY1" s="212"/>
      <c r="TQZ1" s="212"/>
      <c r="TRA1" s="212"/>
      <c r="TRB1" s="212"/>
      <c r="TRC1" s="212"/>
      <c r="TRD1" s="212"/>
      <c r="TRE1" s="212"/>
      <c r="TRF1" s="212"/>
      <c r="TRG1" s="212"/>
      <c r="TRH1" s="212"/>
      <c r="TRI1" s="212"/>
      <c r="TRJ1" s="212"/>
      <c r="TRK1" s="212"/>
      <c r="TRL1" s="212"/>
      <c r="TRM1" s="212"/>
      <c r="TRN1" s="212"/>
      <c r="TRO1" s="212"/>
      <c r="TRP1" s="212"/>
      <c r="TRQ1" s="212"/>
      <c r="TRR1" s="212"/>
      <c r="TRS1" s="212"/>
      <c r="TRT1" s="212"/>
      <c r="TRU1" s="212"/>
      <c r="TRV1" s="212"/>
      <c r="TRW1" s="212"/>
      <c r="TRX1" s="212"/>
      <c r="TRY1" s="212"/>
      <c r="TRZ1" s="212"/>
      <c r="TSA1" s="212"/>
      <c r="TSB1" s="212"/>
      <c r="TSC1" s="212"/>
      <c r="TSD1" s="212"/>
      <c r="TSE1" s="212"/>
      <c r="TSF1" s="212"/>
      <c r="TSG1" s="212"/>
      <c r="TSH1" s="212"/>
      <c r="TSI1" s="212"/>
      <c r="TSJ1" s="212"/>
      <c r="TSK1" s="212"/>
      <c r="TSL1" s="212"/>
      <c r="TSM1" s="212"/>
      <c r="TSN1" s="212"/>
      <c r="TSO1" s="212"/>
      <c r="TSP1" s="212"/>
      <c r="TSQ1" s="212"/>
      <c r="TSR1" s="212"/>
      <c r="TSS1" s="212"/>
      <c r="TST1" s="212"/>
      <c r="TSU1" s="212"/>
      <c r="TSV1" s="212"/>
      <c r="TSW1" s="212"/>
      <c r="TSX1" s="212"/>
      <c r="TSY1" s="212"/>
      <c r="TSZ1" s="212"/>
      <c r="TTA1" s="212"/>
      <c r="TTB1" s="212"/>
      <c r="TTC1" s="212"/>
      <c r="TTD1" s="212"/>
      <c r="TTE1" s="212"/>
      <c r="TTF1" s="212"/>
      <c r="TTG1" s="212"/>
      <c r="TTH1" s="212"/>
      <c r="TTI1" s="212"/>
      <c r="TTJ1" s="212"/>
      <c r="TTK1" s="212"/>
      <c r="TTL1" s="212"/>
      <c r="TTM1" s="212"/>
      <c r="TTN1" s="212"/>
      <c r="TTO1" s="212"/>
      <c r="TTP1" s="212"/>
      <c r="TTQ1" s="212"/>
      <c r="TTR1" s="212"/>
      <c r="TTS1" s="212"/>
      <c r="TTT1" s="212"/>
      <c r="TTU1" s="212"/>
      <c r="TTV1" s="212"/>
      <c r="TTW1" s="212"/>
      <c r="TTX1" s="212"/>
      <c r="TTY1" s="212"/>
      <c r="TTZ1" s="212"/>
      <c r="TUA1" s="212"/>
      <c r="TUB1" s="212"/>
      <c r="TUC1" s="212"/>
      <c r="TUD1" s="212"/>
      <c r="TUE1" s="212"/>
      <c r="TUF1" s="212"/>
      <c r="TUG1" s="212"/>
      <c r="TUH1" s="212"/>
      <c r="TUI1" s="212"/>
      <c r="TUJ1" s="212"/>
      <c r="TUK1" s="212"/>
      <c r="TUL1" s="212"/>
      <c r="TUM1" s="212"/>
      <c r="TUN1" s="212"/>
      <c r="TUO1" s="212"/>
      <c r="TUP1" s="212"/>
      <c r="TUQ1" s="212"/>
      <c r="TUR1" s="212"/>
      <c r="TUS1" s="212"/>
      <c r="TUT1" s="212"/>
      <c r="TUU1" s="212"/>
      <c r="TUV1" s="212"/>
      <c r="TUW1" s="212"/>
      <c r="TUX1" s="212"/>
      <c r="TUY1" s="212"/>
      <c r="TUZ1" s="212"/>
      <c r="TVA1" s="212"/>
      <c r="TVB1" s="212"/>
      <c r="TVC1" s="212"/>
      <c r="TVD1" s="212"/>
      <c r="TVE1" s="212"/>
      <c r="TVF1" s="212"/>
      <c r="TVG1" s="212"/>
      <c r="TVH1" s="212"/>
      <c r="TVI1" s="212"/>
      <c r="TVJ1" s="212"/>
      <c r="TVK1" s="212"/>
      <c r="TVL1" s="212"/>
      <c r="TVM1" s="212"/>
      <c r="TVN1" s="212"/>
      <c r="TVO1" s="212"/>
      <c r="TVP1" s="212"/>
      <c r="TVQ1" s="212"/>
      <c r="TVR1" s="212"/>
      <c r="TVS1" s="212"/>
      <c r="TVT1" s="212"/>
      <c r="TVU1" s="212"/>
      <c r="TVV1" s="212"/>
      <c r="TVW1" s="212"/>
      <c r="TVX1" s="212"/>
      <c r="TVY1" s="212"/>
      <c r="TVZ1" s="212"/>
      <c r="TWA1" s="212"/>
      <c r="TWB1" s="212"/>
      <c r="TWC1" s="212"/>
      <c r="TWD1" s="212"/>
      <c r="TWE1" s="212"/>
      <c r="TWF1" s="212"/>
      <c r="TWG1" s="212"/>
      <c r="TWH1" s="212"/>
      <c r="TWI1" s="212"/>
      <c r="TWJ1" s="212"/>
      <c r="TWK1" s="212"/>
      <c r="TWL1" s="212"/>
      <c r="TWM1" s="212"/>
      <c r="TWN1" s="212"/>
      <c r="TWO1" s="212"/>
      <c r="TWP1" s="212"/>
      <c r="TWQ1" s="212"/>
      <c r="TWR1" s="212"/>
      <c r="TWS1" s="212"/>
      <c r="TWT1" s="212"/>
      <c r="TWU1" s="212"/>
      <c r="TWV1" s="212"/>
      <c r="TWW1" s="212"/>
      <c r="TWX1" s="212"/>
      <c r="TWY1" s="212"/>
      <c r="TWZ1" s="212"/>
      <c r="TXA1" s="212"/>
      <c r="TXB1" s="212"/>
      <c r="TXC1" s="212"/>
      <c r="TXD1" s="212"/>
      <c r="TXE1" s="212"/>
      <c r="TXF1" s="212"/>
      <c r="TXG1" s="212"/>
      <c r="TXH1" s="212"/>
      <c r="TXI1" s="212"/>
      <c r="TXJ1" s="212"/>
      <c r="TXK1" s="212"/>
      <c r="TXL1" s="212"/>
      <c r="TXM1" s="212"/>
      <c r="TXN1" s="212"/>
      <c r="TXO1" s="212"/>
      <c r="TXP1" s="212"/>
      <c r="TXQ1" s="212"/>
      <c r="TXR1" s="212"/>
      <c r="TXS1" s="212"/>
      <c r="TXT1" s="212"/>
      <c r="TXU1" s="212"/>
      <c r="TXV1" s="212"/>
      <c r="TXW1" s="212"/>
      <c r="TXX1" s="212"/>
      <c r="TXY1" s="212"/>
      <c r="TXZ1" s="212"/>
      <c r="TYA1" s="212"/>
      <c r="TYB1" s="212"/>
      <c r="TYC1" s="212"/>
      <c r="TYD1" s="212"/>
      <c r="TYE1" s="212"/>
      <c r="TYF1" s="212"/>
      <c r="TYG1" s="212"/>
      <c r="TYH1" s="212"/>
      <c r="TYI1" s="212"/>
      <c r="TYJ1" s="212"/>
      <c r="TYK1" s="212"/>
      <c r="TYL1" s="212"/>
      <c r="TYM1" s="212"/>
      <c r="TYN1" s="212"/>
      <c r="TYO1" s="212"/>
      <c r="TYP1" s="212"/>
      <c r="TYQ1" s="212"/>
      <c r="TYR1" s="212"/>
      <c r="TYS1" s="212"/>
      <c r="TYT1" s="212"/>
      <c r="TYU1" s="212"/>
      <c r="TYV1" s="212"/>
      <c r="TYW1" s="212"/>
      <c r="TYX1" s="212"/>
      <c r="TYY1" s="212"/>
      <c r="TYZ1" s="212"/>
      <c r="TZA1" s="212"/>
      <c r="TZB1" s="212"/>
      <c r="TZC1" s="212"/>
      <c r="TZD1" s="212"/>
      <c r="TZE1" s="212"/>
      <c r="TZF1" s="212"/>
      <c r="TZG1" s="212"/>
      <c r="TZH1" s="212"/>
      <c r="TZI1" s="212"/>
      <c r="TZJ1" s="212"/>
      <c r="TZK1" s="212"/>
      <c r="TZL1" s="212"/>
      <c r="TZM1" s="212"/>
      <c r="TZN1" s="212"/>
      <c r="TZO1" s="212"/>
      <c r="TZP1" s="212"/>
      <c r="TZQ1" s="212"/>
      <c r="TZR1" s="212"/>
      <c r="TZS1" s="212"/>
      <c r="TZT1" s="212"/>
      <c r="TZU1" s="212"/>
      <c r="TZV1" s="212"/>
      <c r="TZW1" s="212"/>
      <c r="TZX1" s="212"/>
      <c r="TZY1" s="212"/>
      <c r="TZZ1" s="212"/>
      <c r="UAA1" s="212"/>
      <c r="UAB1" s="212"/>
      <c r="UAC1" s="212"/>
      <c r="UAD1" s="212"/>
      <c r="UAE1" s="212"/>
      <c r="UAF1" s="212"/>
      <c r="UAG1" s="212"/>
      <c r="UAH1" s="212"/>
      <c r="UAI1" s="212"/>
      <c r="UAJ1" s="212"/>
      <c r="UAK1" s="212"/>
      <c r="UAL1" s="212"/>
      <c r="UAM1" s="212"/>
      <c r="UAN1" s="212"/>
      <c r="UAO1" s="212"/>
      <c r="UAP1" s="212"/>
      <c r="UAQ1" s="212"/>
      <c r="UAR1" s="212"/>
      <c r="UAS1" s="212"/>
      <c r="UAT1" s="212"/>
      <c r="UAU1" s="212"/>
      <c r="UAV1" s="212"/>
      <c r="UAW1" s="212"/>
      <c r="UAX1" s="212"/>
      <c r="UAY1" s="212"/>
      <c r="UAZ1" s="212"/>
      <c r="UBA1" s="212"/>
      <c r="UBB1" s="212"/>
      <c r="UBC1" s="212"/>
      <c r="UBD1" s="212"/>
      <c r="UBE1" s="212"/>
      <c r="UBF1" s="212"/>
      <c r="UBG1" s="212"/>
      <c r="UBH1" s="212"/>
      <c r="UBI1" s="212"/>
      <c r="UBJ1" s="212"/>
      <c r="UBK1" s="212"/>
      <c r="UBL1" s="212"/>
      <c r="UBM1" s="212"/>
      <c r="UBN1" s="212"/>
      <c r="UBO1" s="212"/>
      <c r="UBP1" s="212"/>
      <c r="UBQ1" s="212"/>
      <c r="UBR1" s="212"/>
      <c r="UBS1" s="212"/>
      <c r="UBT1" s="212"/>
      <c r="UBU1" s="212"/>
      <c r="UBV1" s="212"/>
      <c r="UBW1" s="212"/>
      <c r="UBX1" s="212"/>
      <c r="UBY1" s="212"/>
      <c r="UBZ1" s="212"/>
      <c r="UCA1" s="212"/>
      <c r="UCB1" s="212"/>
      <c r="UCC1" s="212"/>
      <c r="UCD1" s="212"/>
      <c r="UCE1" s="212"/>
      <c r="UCF1" s="212"/>
      <c r="UCG1" s="212"/>
      <c r="UCH1" s="212"/>
      <c r="UCI1" s="212"/>
      <c r="UCJ1" s="212"/>
      <c r="UCK1" s="212"/>
      <c r="UCL1" s="212"/>
      <c r="UCM1" s="212"/>
      <c r="UCN1" s="212"/>
      <c r="UCO1" s="212"/>
      <c r="UCP1" s="212"/>
      <c r="UCQ1" s="212"/>
      <c r="UCR1" s="212"/>
      <c r="UCS1" s="212"/>
      <c r="UCT1" s="212"/>
      <c r="UCU1" s="212"/>
      <c r="UCV1" s="212"/>
      <c r="UCW1" s="212"/>
      <c r="UCX1" s="212"/>
      <c r="UCY1" s="212"/>
      <c r="UCZ1" s="212"/>
      <c r="UDA1" s="212"/>
      <c r="UDB1" s="212"/>
      <c r="UDC1" s="212"/>
      <c r="UDD1" s="212"/>
      <c r="UDE1" s="212"/>
      <c r="UDF1" s="212"/>
      <c r="UDG1" s="212"/>
      <c r="UDH1" s="212"/>
      <c r="UDI1" s="212"/>
      <c r="UDJ1" s="212"/>
      <c r="UDK1" s="212"/>
      <c r="UDL1" s="212"/>
      <c r="UDM1" s="212"/>
      <c r="UDN1" s="212"/>
      <c r="UDO1" s="212"/>
      <c r="UDP1" s="212"/>
      <c r="UDQ1" s="212"/>
      <c r="UDR1" s="212"/>
      <c r="UDS1" s="212"/>
      <c r="UDT1" s="212"/>
      <c r="UDU1" s="212"/>
      <c r="UDV1" s="212"/>
      <c r="UDW1" s="212"/>
      <c r="UDX1" s="212"/>
      <c r="UDY1" s="212"/>
      <c r="UDZ1" s="212"/>
      <c r="UEA1" s="212"/>
      <c r="UEB1" s="212"/>
      <c r="UEC1" s="212"/>
      <c r="UED1" s="212"/>
      <c r="UEE1" s="212"/>
      <c r="UEF1" s="212"/>
      <c r="UEG1" s="212"/>
      <c r="UEH1" s="212"/>
      <c r="UEI1" s="212"/>
      <c r="UEJ1" s="212"/>
      <c r="UEK1" s="212"/>
      <c r="UEL1" s="212"/>
      <c r="UEM1" s="212"/>
      <c r="UEN1" s="212"/>
      <c r="UEO1" s="212"/>
      <c r="UEP1" s="212"/>
      <c r="UEQ1" s="212"/>
      <c r="UER1" s="212"/>
      <c r="UES1" s="212"/>
      <c r="UET1" s="212"/>
      <c r="UEU1" s="212"/>
      <c r="UEV1" s="212"/>
      <c r="UEW1" s="212"/>
      <c r="UEX1" s="212"/>
      <c r="UEY1" s="212"/>
      <c r="UEZ1" s="212"/>
      <c r="UFA1" s="212"/>
      <c r="UFB1" s="212"/>
      <c r="UFC1" s="212"/>
      <c r="UFD1" s="212"/>
      <c r="UFE1" s="212"/>
      <c r="UFF1" s="212"/>
      <c r="UFG1" s="212"/>
      <c r="UFH1" s="212"/>
      <c r="UFI1" s="212"/>
      <c r="UFJ1" s="212"/>
      <c r="UFK1" s="212"/>
      <c r="UFL1" s="212"/>
      <c r="UFM1" s="212"/>
      <c r="UFN1" s="212"/>
      <c r="UFO1" s="212"/>
      <c r="UFP1" s="212"/>
      <c r="UFQ1" s="212"/>
      <c r="UFR1" s="212"/>
      <c r="UFS1" s="212"/>
      <c r="UFT1" s="212"/>
      <c r="UFU1" s="212"/>
      <c r="UFV1" s="212"/>
      <c r="UFW1" s="212"/>
      <c r="UFX1" s="212"/>
      <c r="UFY1" s="212"/>
      <c r="UFZ1" s="212"/>
      <c r="UGA1" s="212"/>
      <c r="UGB1" s="212"/>
      <c r="UGC1" s="212"/>
      <c r="UGD1" s="212"/>
      <c r="UGE1" s="212"/>
      <c r="UGF1" s="212"/>
      <c r="UGG1" s="212"/>
      <c r="UGH1" s="212"/>
      <c r="UGI1" s="212"/>
      <c r="UGJ1" s="212"/>
      <c r="UGK1" s="212"/>
      <c r="UGL1" s="212"/>
      <c r="UGM1" s="212"/>
      <c r="UGN1" s="212"/>
      <c r="UGO1" s="212"/>
      <c r="UGP1" s="212"/>
      <c r="UGQ1" s="212"/>
      <c r="UGR1" s="212"/>
      <c r="UGS1" s="212"/>
      <c r="UGT1" s="212"/>
      <c r="UGU1" s="212"/>
      <c r="UGV1" s="212"/>
      <c r="UGW1" s="212"/>
      <c r="UGX1" s="212"/>
      <c r="UGY1" s="212"/>
      <c r="UGZ1" s="212"/>
      <c r="UHA1" s="212"/>
      <c r="UHB1" s="212"/>
      <c r="UHC1" s="212"/>
      <c r="UHD1" s="212"/>
      <c r="UHE1" s="212"/>
      <c r="UHF1" s="212"/>
      <c r="UHG1" s="212"/>
      <c r="UHH1" s="212"/>
      <c r="UHI1" s="212"/>
      <c r="UHJ1" s="212"/>
      <c r="UHK1" s="212"/>
      <c r="UHL1" s="212"/>
      <c r="UHM1" s="212"/>
      <c r="UHN1" s="212"/>
      <c r="UHO1" s="212"/>
      <c r="UHP1" s="212"/>
      <c r="UHQ1" s="212"/>
      <c r="UHR1" s="212"/>
      <c r="UHS1" s="212"/>
      <c r="UHT1" s="212"/>
      <c r="UHU1" s="212"/>
      <c r="UHV1" s="212"/>
      <c r="UHW1" s="212"/>
      <c r="UHX1" s="212"/>
      <c r="UHY1" s="212"/>
      <c r="UHZ1" s="212"/>
      <c r="UIA1" s="212"/>
      <c r="UIB1" s="212"/>
      <c r="UIC1" s="212"/>
      <c r="UID1" s="212"/>
      <c r="UIE1" s="212"/>
      <c r="UIF1" s="212"/>
      <c r="UIG1" s="212"/>
      <c r="UIH1" s="212"/>
      <c r="UII1" s="212"/>
      <c r="UIJ1" s="212"/>
      <c r="UIK1" s="212"/>
      <c r="UIL1" s="212"/>
      <c r="UIM1" s="212"/>
      <c r="UIN1" s="212"/>
      <c r="UIO1" s="212"/>
      <c r="UIP1" s="212"/>
      <c r="UIQ1" s="212"/>
      <c r="UIR1" s="212"/>
      <c r="UIS1" s="212"/>
      <c r="UIT1" s="212"/>
      <c r="UIU1" s="212"/>
      <c r="UIV1" s="212"/>
      <c r="UIW1" s="212"/>
      <c r="UIX1" s="212"/>
      <c r="UIY1" s="212"/>
      <c r="UIZ1" s="212"/>
      <c r="UJA1" s="212"/>
      <c r="UJB1" s="212"/>
      <c r="UJC1" s="212"/>
      <c r="UJD1" s="212"/>
      <c r="UJE1" s="212"/>
      <c r="UJF1" s="212"/>
      <c r="UJG1" s="212"/>
      <c r="UJH1" s="212"/>
      <c r="UJI1" s="212"/>
      <c r="UJJ1" s="212"/>
      <c r="UJK1" s="212"/>
      <c r="UJL1" s="212"/>
      <c r="UJM1" s="212"/>
      <c r="UJN1" s="212"/>
      <c r="UJO1" s="212"/>
      <c r="UJP1" s="212"/>
      <c r="UJQ1" s="212"/>
      <c r="UJR1" s="212"/>
      <c r="UJS1" s="212"/>
      <c r="UJT1" s="212"/>
      <c r="UJU1" s="212"/>
      <c r="UJV1" s="212"/>
      <c r="UJW1" s="212"/>
      <c r="UJX1" s="212"/>
      <c r="UJY1" s="212"/>
      <c r="UJZ1" s="212"/>
      <c r="UKA1" s="212"/>
      <c r="UKB1" s="212"/>
      <c r="UKC1" s="212"/>
      <c r="UKD1" s="212"/>
      <c r="UKE1" s="212"/>
      <c r="UKF1" s="212"/>
      <c r="UKG1" s="212"/>
      <c r="UKH1" s="212"/>
      <c r="UKI1" s="212"/>
      <c r="UKJ1" s="212"/>
      <c r="UKK1" s="212"/>
      <c r="UKL1" s="212"/>
      <c r="UKM1" s="212"/>
      <c r="UKN1" s="212"/>
      <c r="UKO1" s="212"/>
      <c r="UKP1" s="212"/>
      <c r="UKQ1" s="212"/>
      <c r="UKR1" s="212"/>
      <c r="UKS1" s="212"/>
      <c r="UKT1" s="212"/>
      <c r="UKU1" s="212"/>
      <c r="UKV1" s="212"/>
      <c r="UKW1" s="212"/>
      <c r="UKX1" s="212"/>
      <c r="UKY1" s="212"/>
      <c r="UKZ1" s="212"/>
      <c r="ULA1" s="212"/>
      <c r="ULB1" s="212"/>
      <c r="ULC1" s="212"/>
      <c r="ULD1" s="212"/>
      <c r="ULE1" s="212"/>
      <c r="ULF1" s="212"/>
      <c r="ULG1" s="212"/>
      <c r="ULH1" s="212"/>
      <c r="ULI1" s="212"/>
      <c r="ULJ1" s="212"/>
      <c r="ULK1" s="212"/>
      <c r="ULL1" s="212"/>
      <c r="ULM1" s="212"/>
      <c r="ULN1" s="212"/>
      <c r="ULO1" s="212"/>
      <c r="ULP1" s="212"/>
      <c r="ULQ1" s="212"/>
      <c r="ULR1" s="212"/>
      <c r="ULS1" s="212"/>
      <c r="ULT1" s="212"/>
      <c r="ULU1" s="212"/>
      <c r="ULV1" s="212"/>
      <c r="ULW1" s="212"/>
      <c r="ULX1" s="212"/>
      <c r="ULY1" s="212"/>
      <c r="ULZ1" s="212"/>
      <c r="UMA1" s="212"/>
      <c r="UMB1" s="212"/>
      <c r="UMC1" s="212"/>
      <c r="UMD1" s="212"/>
      <c r="UME1" s="212"/>
      <c r="UMF1" s="212"/>
      <c r="UMG1" s="212"/>
      <c r="UMH1" s="212"/>
      <c r="UMI1" s="212"/>
      <c r="UMJ1" s="212"/>
      <c r="UMK1" s="212"/>
      <c r="UML1" s="212"/>
      <c r="UMM1" s="212"/>
      <c r="UMN1" s="212"/>
      <c r="UMO1" s="212"/>
      <c r="UMP1" s="212"/>
      <c r="UMQ1" s="212"/>
      <c r="UMR1" s="212"/>
      <c r="UMS1" s="212"/>
      <c r="UMT1" s="212"/>
      <c r="UMU1" s="212"/>
      <c r="UMV1" s="212"/>
      <c r="UMW1" s="212"/>
      <c r="UMX1" s="212"/>
      <c r="UMY1" s="212"/>
      <c r="UMZ1" s="212"/>
      <c r="UNA1" s="212"/>
      <c r="UNB1" s="212"/>
      <c r="UNC1" s="212"/>
      <c r="UND1" s="212"/>
      <c r="UNE1" s="212"/>
      <c r="UNF1" s="212"/>
      <c r="UNG1" s="212"/>
      <c r="UNH1" s="212"/>
      <c r="UNI1" s="212"/>
      <c r="UNJ1" s="212"/>
      <c r="UNK1" s="212"/>
      <c r="UNL1" s="212"/>
      <c r="UNM1" s="212"/>
      <c r="UNN1" s="212"/>
      <c r="UNO1" s="212"/>
      <c r="UNP1" s="212"/>
      <c r="UNQ1" s="212"/>
      <c r="UNR1" s="212"/>
      <c r="UNS1" s="212"/>
      <c r="UNT1" s="212"/>
      <c r="UNU1" s="212"/>
      <c r="UNV1" s="212"/>
      <c r="UNW1" s="212"/>
      <c r="UNX1" s="212"/>
      <c r="UNY1" s="212"/>
      <c r="UNZ1" s="212"/>
      <c r="UOA1" s="212"/>
      <c r="UOB1" s="212"/>
      <c r="UOC1" s="212"/>
      <c r="UOD1" s="212"/>
      <c r="UOE1" s="212"/>
      <c r="UOF1" s="212"/>
      <c r="UOG1" s="212"/>
      <c r="UOH1" s="212"/>
      <c r="UOI1" s="212"/>
      <c r="UOJ1" s="212"/>
      <c r="UOK1" s="212"/>
      <c r="UOL1" s="212"/>
      <c r="UOM1" s="212"/>
      <c r="UON1" s="212"/>
      <c r="UOO1" s="212"/>
      <c r="UOP1" s="212"/>
      <c r="UOQ1" s="212"/>
      <c r="UOR1" s="212"/>
      <c r="UOS1" s="212"/>
      <c r="UOT1" s="212"/>
      <c r="UOU1" s="212"/>
      <c r="UOV1" s="212"/>
      <c r="UOW1" s="212"/>
      <c r="UOX1" s="212"/>
      <c r="UOY1" s="212"/>
      <c r="UOZ1" s="212"/>
      <c r="UPA1" s="212"/>
      <c r="UPB1" s="212"/>
      <c r="UPC1" s="212"/>
      <c r="UPD1" s="212"/>
      <c r="UPE1" s="212"/>
      <c r="UPF1" s="212"/>
      <c r="UPG1" s="212"/>
      <c r="UPH1" s="212"/>
      <c r="UPI1" s="212"/>
      <c r="UPJ1" s="212"/>
      <c r="UPK1" s="212"/>
      <c r="UPL1" s="212"/>
      <c r="UPM1" s="212"/>
      <c r="UPN1" s="212"/>
      <c r="UPO1" s="212"/>
      <c r="UPP1" s="212"/>
      <c r="UPQ1" s="212"/>
      <c r="UPR1" s="212"/>
      <c r="UPS1" s="212"/>
      <c r="UPT1" s="212"/>
      <c r="UPU1" s="212"/>
      <c r="UPV1" s="212"/>
      <c r="UPW1" s="212"/>
      <c r="UPX1" s="212"/>
      <c r="UPY1" s="212"/>
      <c r="UPZ1" s="212"/>
      <c r="UQA1" s="212"/>
      <c r="UQB1" s="212"/>
      <c r="UQC1" s="212"/>
      <c r="UQD1" s="212"/>
      <c r="UQE1" s="212"/>
      <c r="UQF1" s="212"/>
      <c r="UQG1" s="212"/>
      <c r="UQH1" s="212"/>
      <c r="UQI1" s="212"/>
      <c r="UQJ1" s="212"/>
      <c r="UQK1" s="212"/>
      <c r="UQL1" s="212"/>
      <c r="UQM1" s="212"/>
      <c r="UQN1" s="212"/>
      <c r="UQO1" s="212"/>
      <c r="UQP1" s="212"/>
      <c r="UQQ1" s="212"/>
      <c r="UQR1" s="212"/>
      <c r="UQS1" s="212"/>
      <c r="UQT1" s="212"/>
      <c r="UQU1" s="212"/>
      <c r="UQV1" s="212"/>
      <c r="UQW1" s="212"/>
      <c r="UQX1" s="212"/>
      <c r="UQY1" s="212"/>
      <c r="UQZ1" s="212"/>
      <c r="URA1" s="212"/>
      <c r="URB1" s="212"/>
      <c r="URC1" s="212"/>
      <c r="URD1" s="212"/>
      <c r="URE1" s="212"/>
      <c r="URF1" s="212"/>
      <c r="URG1" s="212"/>
      <c r="URH1" s="212"/>
      <c r="URI1" s="212"/>
      <c r="URJ1" s="212"/>
      <c r="URK1" s="212"/>
      <c r="URL1" s="212"/>
      <c r="URM1" s="212"/>
      <c r="URN1" s="212"/>
      <c r="URO1" s="212"/>
      <c r="URP1" s="212"/>
      <c r="URQ1" s="212"/>
      <c r="URR1" s="212"/>
      <c r="URS1" s="212"/>
      <c r="URT1" s="212"/>
      <c r="URU1" s="212"/>
      <c r="URV1" s="212"/>
      <c r="URW1" s="212"/>
      <c r="URX1" s="212"/>
      <c r="URY1" s="212"/>
      <c r="URZ1" s="212"/>
      <c r="USA1" s="212"/>
      <c r="USB1" s="212"/>
      <c r="USC1" s="212"/>
      <c r="USD1" s="212"/>
      <c r="USE1" s="212"/>
      <c r="USF1" s="212"/>
      <c r="USG1" s="212"/>
      <c r="USH1" s="212"/>
      <c r="USI1" s="212"/>
      <c r="USJ1" s="212"/>
      <c r="USK1" s="212"/>
      <c r="USL1" s="212"/>
      <c r="USM1" s="212"/>
      <c r="USN1" s="212"/>
      <c r="USO1" s="212"/>
      <c r="USP1" s="212"/>
      <c r="USQ1" s="212"/>
      <c r="USR1" s="212"/>
      <c r="USS1" s="212"/>
      <c r="UST1" s="212"/>
      <c r="USU1" s="212"/>
      <c r="USV1" s="212"/>
      <c r="USW1" s="212"/>
      <c r="USX1" s="212"/>
      <c r="USY1" s="212"/>
      <c r="USZ1" s="212"/>
      <c r="UTA1" s="212"/>
      <c r="UTB1" s="212"/>
      <c r="UTC1" s="212"/>
      <c r="UTD1" s="212"/>
      <c r="UTE1" s="212"/>
      <c r="UTF1" s="212"/>
      <c r="UTG1" s="212"/>
      <c r="UTH1" s="212"/>
      <c r="UTI1" s="212"/>
      <c r="UTJ1" s="212"/>
      <c r="UTK1" s="212"/>
      <c r="UTL1" s="212"/>
      <c r="UTM1" s="212"/>
      <c r="UTN1" s="212"/>
      <c r="UTO1" s="212"/>
      <c r="UTP1" s="212"/>
      <c r="UTQ1" s="212"/>
      <c r="UTR1" s="212"/>
      <c r="UTS1" s="212"/>
      <c r="UTT1" s="212"/>
      <c r="UTU1" s="212"/>
      <c r="UTV1" s="212"/>
      <c r="UTW1" s="212"/>
      <c r="UTX1" s="212"/>
      <c r="UTY1" s="212"/>
      <c r="UTZ1" s="212"/>
      <c r="UUA1" s="212"/>
      <c r="UUB1" s="212"/>
      <c r="UUC1" s="212"/>
      <c r="UUD1" s="212"/>
      <c r="UUE1" s="212"/>
      <c r="UUF1" s="212"/>
      <c r="UUG1" s="212"/>
      <c r="UUH1" s="212"/>
      <c r="UUI1" s="212"/>
      <c r="UUJ1" s="212"/>
      <c r="UUK1" s="212"/>
      <c r="UUL1" s="212"/>
      <c r="UUM1" s="212"/>
      <c r="UUN1" s="212"/>
      <c r="UUO1" s="212"/>
      <c r="UUP1" s="212"/>
      <c r="UUQ1" s="212"/>
      <c r="UUR1" s="212"/>
      <c r="UUS1" s="212"/>
      <c r="UUT1" s="212"/>
      <c r="UUU1" s="212"/>
      <c r="UUV1" s="212"/>
      <c r="UUW1" s="212"/>
      <c r="UUX1" s="212"/>
      <c r="UUY1" s="212"/>
      <c r="UUZ1" s="212"/>
      <c r="UVA1" s="212"/>
      <c r="UVB1" s="212"/>
      <c r="UVC1" s="212"/>
      <c r="UVD1" s="212"/>
      <c r="UVE1" s="212"/>
      <c r="UVF1" s="212"/>
      <c r="UVG1" s="212"/>
      <c r="UVH1" s="212"/>
      <c r="UVI1" s="212"/>
      <c r="UVJ1" s="212"/>
      <c r="UVK1" s="212"/>
      <c r="UVL1" s="212"/>
      <c r="UVM1" s="212"/>
      <c r="UVN1" s="212"/>
      <c r="UVO1" s="212"/>
      <c r="UVP1" s="212"/>
      <c r="UVQ1" s="212"/>
      <c r="UVR1" s="212"/>
      <c r="UVS1" s="212"/>
      <c r="UVT1" s="212"/>
      <c r="UVU1" s="212"/>
      <c r="UVV1" s="212"/>
      <c r="UVW1" s="212"/>
      <c r="UVX1" s="212"/>
      <c r="UVY1" s="212"/>
      <c r="UVZ1" s="212"/>
      <c r="UWA1" s="212"/>
      <c r="UWB1" s="212"/>
      <c r="UWC1" s="212"/>
      <c r="UWD1" s="212"/>
      <c r="UWE1" s="212"/>
      <c r="UWF1" s="212"/>
      <c r="UWG1" s="212"/>
      <c r="UWH1" s="212"/>
      <c r="UWI1" s="212"/>
      <c r="UWJ1" s="212"/>
      <c r="UWK1" s="212"/>
      <c r="UWL1" s="212"/>
      <c r="UWM1" s="212"/>
      <c r="UWN1" s="212"/>
      <c r="UWO1" s="212"/>
      <c r="UWP1" s="212"/>
      <c r="UWQ1" s="212"/>
      <c r="UWR1" s="212"/>
      <c r="UWS1" s="212"/>
      <c r="UWT1" s="212"/>
      <c r="UWU1" s="212"/>
      <c r="UWV1" s="212"/>
      <c r="UWW1" s="212"/>
      <c r="UWX1" s="212"/>
      <c r="UWY1" s="212"/>
      <c r="UWZ1" s="212"/>
      <c r="UXA1" s="212"/>
      <c r="UXB1" s="212"/>
      <c r="UXC1" s="212"/>
      <c r="UXD1" s="212"/>
      <c r="UXE1" s="212"/>
      <c r="UXF1" s="212"/>
      <c r="UXG1" s="212"/>
      <c r="UXH1" s="212"/>
      <c r="UXI1" s="212"/>
      <c r="UXJ1" s="212"/>
      <c r="UXK1" s="212"/>
      <c r="UXL1" s="212"/>
      <c r="UXM1" s="212"/>
      <c r="UXN1" s="212"/>
      <c r="UXO1" s="212"/>
      <c r="UXP1" s="212"/>
      <c r="UXQ1" s="212"/>
      <c r="UXR1" s="212"/>
      <c r="UXS1" s="212"/>
      <c r="UXT1" s="212"/>
      <c r="UXU1" s="212"/>
      <c r="UXV1" s="212"/>
      <c r="UXW1" s="212"/>
      <c r="UXX1" s="212"/>
      <c r="UXY1" s="212"/>
      <c r="UXZ1" s="212"/>
      <c r="UYA1" s="212"/>
      <c r="UYB1" s="212"/>
      <c r="UYC1" s="212"/>
      <c r="UYD1" s="212"/>
      <c r="UYE1" s="212"/>
      <c r="UYF1" s="212"/>
      <c r="UYG1" s="212"/>
      <c r="UYH1" s="212"/>
      <c r="UYI1" s="212"/>
      <c r="UYJ1" s="212"/>
      <c r="UYK1" s="212"/>
      <c r="UYL1" s="212"/>
      <c r="UYM1" s="212"/>
      <c r="UYN1" s="212"/>
      <c r="UYO1" s="212"/>
      <c r="UYP1" s="212"/>
      <c r="UYQ1" s="212"/>
      <c r="UYR1" s="212"/>
      <c r="UYS1" s="212"/>
      <c r="UYT1" s="212"/>
      <c r="UYU1" s="212"/>
      <c r="UYV1" s="212"/>
      <c r="UYW1" s="212"/>
      <c r="UYX1" s="212"/>
      <c r="UYY1" s="212"/>
      <c r="UYZ1" s="212"/>
      <c r="UZA1" s="212"/>
      <c r="UZB1" s="212"/>
      <c r="UZC1" s="212"/>
      <c r="UZD1" s="212"/>
      <c r="UZE1" s="212"/>
      <c r="UZF1" s="212"/>
      <c r="UZG1" s="212"/>
      <c r="UZH1" s="212"/>
      <c r="UZI1" s="212"/>
      <c r="UZJ1" s="212"/>
      <c r="UZK1" s="212"/>
      <c r="UZL1" s="212"/>
      <c r="UZM1" s="212"/>
      <c r="UZN1" s="212"/>
      <c r="UZO1" s="212"/>
      <c r="UZP1" s="212"/>
      <c r="UZQ1" s="212"/>
      <c r="UZR1" s="212"/>
      <c r="UZS1" s="212"/>
      <c r="UZT1" s="212"/>
      <c r="UZU1" s="212"/>
      <c r="UZV1" s="212"/>
      <c r="UZW1" s="212"/>
      <c r="UZX1" s="212"/>
      <c r="UZY1" s="212"/>
      <c r="UZZ1" s="212"/>
      <c r="VAA1" s="212"/>
      <c r="VAB1" s="212"/>
      <c r="VAC1" s="212"/>
      <c r="VAD1" s="212"/>
      <c r="VAE1" s="212"/>
      <c r="VAF1" s="212"/>
      <c r="VAG1" s="212"/>
      <c r="VAH1" s="212"/>
      <c r="VAI1" s="212"/>
      <c r="VAJ1" s="212"/>
      <c r="VAK1" s="212"/>
      <c r="VAL1" s="212"/>
      <c r="VAM1" s="212"/>
      <c r="VAN1" s="212"/>
      <c r="VAO1" s="212"/>
      <c r="VAP1" s="212"/>
      <c r="VAQ1" s="212"/>
      <c r="VAR1" s="212"/>
      <c r="VAS1" s="212"/>
      <c r="VAT1" s="212"/>
      <c r="VAU1" s="212"/>
      <c r="VAV1" s="212"/>
      <c r="VAW1" s="212"/>
      <c r="VAX1" s="212"/>
      <c r="VAY1" s="212"/>
      <c r="VAZ1" s="212"/>
      <c r="VBA1" s="212"/>
      <c r="VBB1" s="212"/>
      <c r="VBC1" s="212"/>
      <c r="VBD1" s="212"/>
      <c r="VBE1" s="212"/>
      <c r="VBF1" s="212"/>
      <c r="VBG1" s="212"/>
      <c r="VBH1" s="212"/>
      <c r="VBI1" s="212"/>
      <c r="VBJ1" s="212"/>
      <c r="VBK1" s="212"/>
      <c r="VBL1" s="212"/>
      <c r="VBM1" s="212"/>
      <c r="VBN1" s="212"/>
      <c r="VBO1" s="212"/>
      <c r="VBP1" s="212"/>
      <c r="VBQ1" s="212"/>
      <c r="VBR1" s="212"/>
      <c r="VBS1" s="212"/>
      <c r="VBT1" s="212"/>
      <c r="VBU1" s="212"/>
      <c r="VBV1" s="212"/>
      <c r="VBW1" s="212"/>
      <c r="VBX1" s="212"/>
      <c r="VBY1" s="212"/>
      <c r="VBZ1" s="212"/>
      <c r="VCA1" s="212"/>
      <c r="VCB1" s="212"/>
      <c r="VCC1" s="212"/>
      <c r="VCD1" s="212"/>
      <c r="VCE1" s="212"/>
      <c r="VCF1" s="212"/>
      <c r="VCG1" s="212"/>
      <c r="VCH1" s="212"/>
      <c r="VCI1" s="212"/>
      <c r="VCJ1" s="212"/>
      <c r="VCK1" s="212"/>
      <c r="VCL1" s="212"/>
      <c r="VCM1" s="212"/>
      <c r="VCN1" s="212"/>
      <c r="VCO1" s="212"/>
      <c r="VCP1" s="212"/>
      <c r="VCQ1" s="212"/>
      <c r="VCR1" s="212"/>
      <c r="VCS1" s="212"/>
      <c r="VCT1" s="212"/>
      <c r="VCU1" s="212"/>
      <c r="VCV1" s="212"/>
      <c r="VCW1" s="212"/>
      <c r="VCX1" s="212"/>
      <c r="VCY1" s="212"/>
      <c r="VCZ1" s="212"/>
      <c r="VDA1" s="212"/>
      <c r="VDB1" s="212"/>
      <c r="VDC1" s="212"/>
      <c r="VDD1" s="212"/>
      <c r="VDE1" s="212"/>
      <c r="VDF1" s="212"/>
      <c r="VDG1" s="212"/>
      <c r="VDH1" s="212"/>
      <c r="VDI1" s="212"/>
      <c r="VDJ1" s="212"/>
      <c r="VDK1" s="212"/>
      <c r="VDL1" s="212"/>
      <c r="VDM1" s="212"/>
      <c r="VDN1" s="212"/>
      <c r="VDO1" s="212"/>
      <c r="VDP1" s="212"/>
      <c r="VDQ1" s="212"/>
      <c r="VDR1" s="212"/>
      <c r="VDS1" s="212"/>
      <c r="VDT1" s="212"/>
      <c r="VDU1" s="212"/>
      <c r="VDV1" s="212"/>
      <c r="VDW1" s="212"/>
      <c r="VDX1" s="212"/>
      <c r="VDY1" s="212"/>
      <c r="VDZ1" s="212"/>
      <c r="VEA1" s="212"/>
      <c r="VEB1" s="212"/>
      <c r="VEC1" s="212"/>
      <c r="VED1" s="212"/>
      <c r="VEE1" s="212"/>
      <c r="VEF1" s="212"/>
      <c r="VEG1" s="212"/>
      <c r="VEH1" s="212"/>
      <c r="VEI1" s="212"/>
      <c r="VEJ1" s="212"/>
      <c r="VEK1" s="212"/>
      <c r="VEL1" s="212"/>
      <c r="VEM1" s="212"/>
      <c r="VEN1" s="212"/>
      <c r="VEO1" s="212"/>
      <c r="VEP1" s="212"/>
      <c r="VEQ1" s="212"/>
      <c r="VER1" s="212"/>
      <c r="VES1" s="212"/>
      <c r="VET1" s="212"/>
      <c r="VEU1" s="212"/>
      <c r="VEV1" s="212"/>
      <c r="VEW1" s="212"/>
      <c r="VEX1" s="212"/>
      <c r="VEY1" s="212"/>
      <c r="VEZ1" s="212"/>
      <c r="VFA1" s="212"/>
      <c r="VFB1" s="212"/>
      <c r="VFC1" s="212"/>
      <c r="VFD1" s="212"/>
      <c r="VFE1" s="212"/>
      <c r="VFF1" s="212"/>
      <c r="VFG1" s="212"/>
      <c r="VFH1" s="212"/>
      <c r="VFI1" s="212"/>
      <c r="VFJ1" s="212"/>
      <c r="VFK1" s="212"/>
      <c r="VFL1" s="212"/>
      <c r="VFM1" s="212"/>
      <c r="VFN1" s="212"/>
      <c r="VFO1" s="212"/>
      <c r="VFP1" s="212"/>
      <c r="VFQ1" s="212"/>
      <c r="VFR1" s="212"/>
      <c r="VFS1" s="212"/>
      <c r="VFT1" s="212"/>
      <c r="VFU1" s="212"/>
      <c r="VFV1" s="212"/>
      <c r="VFW1" s="212"/>
      <c r="VFX1" s="212"/>
      <c r="VFY1" s="212"/>
      <c r="VFZ1" s="212"/>
      <c r="VGA1" s="212"/>
      <c r="VGB1" s="212"/>
      <c r="VGC1" s="212"/>
      <c r="VGD1" s="212"/>
      <c r="VGE1" s="212"/>
      <c r="VGF1" s="212"/>
      <c r="VGG1" s="212"/>
      <c r="VGH1" s="212"/>
      <c r="VGI1" s="212"/>
      <c r="VGJ1" s="212"/>
      <c r="VGK1" s="212"/>
      <c r="VGL1" s="212"/>
      <c r="VGM1" s="212"/>
      <c r="VGN1" s="212"/>
      <c r="VGO1" s="212"/>
      <c r="VGP1" s="212"/>
      <c r="VGQ1" s="212"/>
      <c r="VGR1" s="212"/>
      <c r="VGS1" s="212"/>
      <c r="VGT1" s="212"/>
      <c r="VGU1" s="212"/>
      <c r="VGV1" s="212"/>
      <c r="VGW1" s="212"/>
      <c r="VGX1" s="212"/>
      <c r="VGY1" s="212"/>
      <c r="VGZ1" s="212"/>
      <c r="VHA1" s="212"/>
      <c r="VHB1" s="212"/>
      <c r="VHC1" s="212"/>
      <c r="VHD1" s="212"/>
      <c r="VHE1" s="212"/>
      <c r="VHF1" s="212"/>
      <c r="VHG1" s="212"/>
      <c r="VHH1" s="212"/>
      <c r="VHI1" s="212"/>
      <c r="VHJ1" s="212"/>
      <c r="VHK1" s="212"/>
      <c r="VHL1" s="212"/>
      <c r="VHM1" s="212"/>
      <c r="VHN1" s="212"/>
      <c r="VHO1" s="212"/>
      <c r="VHP1" s="212"/>
      <c r="VHQ1" s="212"/>
      <c r="VHR1" s="212"/>
      <c r="VHS1" s="212"/>
      <c r="VHT1" s="212"/>
      <c r="VHU1" s="212"/>
      <c r="VHV1" s="212"/>
      <c r="VHW1" s="212"/>
      <c r="VHX1" s="212"/>
      <c r="VHY1" s="212"/>
      <c r="VHZ1" s="212"/>
      <c r="VIA1" s="212"/>
      <c r="VIB1" s="212"/>
      <c r="VIC1" s="212"/>
      <c r="VID1" s="212"/>
      <c r="VIE1" s="212"/>
      <c r="VIF1" s="212"/>
      <c r="VIG1" s="212"/>
      <c r="VIH1" s="212"/>
      <c r="VII1" s="212"/>
      <c r="VIJ1" s="212"/>
      <c r="VIK1" s="212"/>
      <c r="VIL1" s="212"/>
      <c r="VIM1" s="212"/>
      <c r="VIN1" s="212"/>
      <c r="VIO1" s="212"/>
      <c r="VIP1" s="212"/>
      <c r="VIQ1" s="212"/>
      <c r="VIR1" s="212"/>
      <c r="VIS1" s="212"/>
      <c r="VIT1" s="212"/>
      <c r="VIU1" s="212"/>
      <c r="VIV1" s="212"/>
      <c r="VIW1" s="212"/>
      <c r="VIX1" s="212"/>
      <c r="VIY1" s="212"/>
      <c r="VIZ1" s="212"/>
      <c r="VJA1" s="212"/>
      <c r="VJB1" s="212"/>
      <c r="VJC1" s="212"/>
      <c r="VJD1" s="212"/>
      <c r="VJE1" s="212"/>
      <c r="VJF1" s="212"/>
      <c r="VJG1" s="212"/>
      <c r="VJH1" s="212"/>
      <c r="VJI1" s="212"/>
      <c r="VJJ1" s="212"/>
      <c r="VJK1" s="212"/>
      <c r="VJL1" s="212"/>
      <c r="VJM1" s="212"/>
      <c r="VJN1" s="212"/>
      <c r="VJO1" s="212"/>
      <c r="VJP1" s="212"/>
      <c r="VJQ1" s="212"/>
      <c r="VJR1" s="212"/>
      <c r="VJS1" s="212"/>
      <c r="VJT1" s="212"/>
      <c r="VJU1" s="212"/>
      <c r="VJV1" s="212"/>
      <c r="VJW1" s="212"/>
      <c r="VJX1" s="212"/>
      <c r="VJY1" s="212"/>
      <c r="VJZ1" s="212"/>
      <c r="VKA1" s="212"/>
      <c r="VKB1" s="212"/>
      <c r="VKC1" s="212"/>
      <c r="VKD1" s="212"/>
      <c r="VKE1" s="212"/>
      <c r="VKF1" s="212"/>
      <c r="VKG1" s="212"/>
      <c r="VKH1" s="212"/>
      <c r="VKI1" s="212"/>
      <c r="VKJ1" s="212"/>
      <c r="VKK1" s="212"/>
      <c r="VKL1" s="212"/>
      <c r="VKM1" s="212"/>
      <c r="VKN1" s="212"/>
      <c r="VKO1" s="212"/>
      <c r="VKP1" s="212"/>
      <c r="VKQ1" s="212"/>
      <c r="VKR1" s="212"/>
      <c r="VKS1" s="212"/>
      <c r="VKT1" s="212"/>
      <c r="VKU1" s="212"/>
      <c r="VKV1" s="212"/>
      <c r="VKW1" s="212"/>
      <c r="VKX1" s="212"/>
      <c r="VKY1" s="212"/>
      <c r="VKZ1" s="212"/>
      <c r="VLA1" s="212"/>
      <c r="VLB1" s="212"/>
      <c r="VLC1" s="212"/>
      <c r="VLD1" s="212"/>
      <c r="VLE1" s="212"/>
      <c r="VLF1" s="212"/>
      <c r="VLG1" s="212"/>
      <c r="VLH1" s="212"/>
      <c r="VLI1" s="212"/>
      <c r="VLJ1" s="212"/>
      <c r="VLK1" s="212"/>
      <c r="VLL1" s="212"/>
      <c r="VLM1" s="212"/>
      <c r="VLN1" s="212"/>
      <c r="VLO1" s="212"/>
      <c r="VLP1" s="212"/>
      <c r="VLQ1" s="212"/>
      <c r="VLR1" s="212"/>
      <c r="VLS1" s="212"/>
      <c r="VLT1" s="212"/>
      <c r="VLU1" s="212"/>
      <c r="VLV1" s="212"/>
      <c r="VLW1" s="212"/>
      <c r="VLX1" s="212"/>
      <c r="VLY1" s="212"/>
      <c r="VLZ1" s="212"/>
      <c r="VMA1" s="212"/>
      <c r="VMB1" s="212"/>
      <c r="VMC1" s="212"/>
      <c r="VMD1" s="212"/>
      <c r="VME1" s="212"/>
      <c r="VMF1" s="212"/>
      <c r="VMG1" s="212"/>
      <c r="VMH1" s="212"/>
      <c r="VMI1" s="212"/>
      <c r="VMJ1" s="212"/>
      <c r="VMK1" s="212"/>
      <c r="VML1" s="212"/>
      <c r="VMM1" s="212"/>
      <c r="VMN1" s="212"/>
      <c r="VMO1" s="212"/>
      <c r="VMP1" s="212"/>
      <c r="VMQ1" s="212"/>
      <c r="VMR1" s="212"/>
      <c r="VMS1" s="212"/>
      <c r="VMT1" s="212"/>
      <c r="VMU1" s="212"/>
      <c r="VMV1" s="212"/>
      <c r="VMW1" s="212"/>
      <c r="VMX1" s="212"/>
      <c r="VMY1" s="212"/>
      <c r="VMZ1" s="212"/>
      <c r="VNA1" s="212"/>
      <c r="VNB1" s="212"/>
      <c r="VNC1" s="212"/>
      <c r="VND1" s="212"/>
      <c r="VNE1" s="212"/>
      <c r="VNF1" s="212"/>
      <c r="VNG1" s="212"/>
      <c r="VNH1" s="212"/>
      <c r="VNI1" s="212"/>
      <c r="VNJ1" s="212"/>
      <c r="VNK1" s="212"/>
      <c r="VNL1" s="212"/>
      <c r="VNM1" s="212"/>
      <c r="VNN1" s="212"/>
      <c r="VNO1" s="212"/>
      <c r="VNP1" s="212"/>
      <c r="VNQ1" s="212"/>
      <c r="VNR1" s="212"/>
      <c r="VNS1" s="212"/>
      <c r="VNT1" s="212"/>
      <c r="VNU1" s="212"/>
      <c r="VNV1" s="212"/>
      <c r="VNW1" s="212"/>
      <c r="VNX1" s="212"/>
      <c r="VNY1" s="212"/>
      <c r="VNZ1" s="212"/>
      <c r="VOA1" s="212"/>
      <c r="VOB1" s="212"/>
      <c r="VOC1" s="212"/>
      <c r="VOD1" s="212"/>
      <c r="VOE1" s="212"/>
      <c r="VOF1" s="212"/>
      <c r="VOG1" s="212"/>
      <c r="VOH1" s="212"/>
      <c r="VOI1" s="212"/>
      <c r="VOJ1" s="212"/>
      <c r="VOK1" s="212"/>
      <c r="VOL1" s="212"/>
      <c r="VOM1" s="212"/>
      <c r="VON1" s="212"/>
      <c r="VOO1" s="212"/>
      <c r="VOP1" s="212"/>
      <c r="VOQ1" s="212"/>
      <c r="VOR1" s="212"/>
      <c r="VOS1" s="212"/>
      <c r="VOT1" s="212"/>
      <c r="VOU1" s="212"/>
      <c r="VOV1" s="212"/>
      <c r="VOW1" s="212"/>
      <c r="VOX1" s="212"/>
      <c r="VOY1" s="212"/>
      <c r="VOZ1" s="212"/>
      <c r="VPA1" s="212"/>
      <c r="VPB1" s="212"/>
      <c r="VPC1" s="212"/>
      <c r="VPD1" s="212"/>
      <c r="VPE1" s="212"/>
      <c r="VPF1" s="212"/>
      <c r="VPG1" s="212"/>
      <c r="VPH1" s="212"/>
      <c r="VPI1" s="212"/>
      <c r="VPJ1" s="212"/>
      <c r="VPK1" s="212"/>
      <c r="VPL1" s="212"/>
      <c r="VPM1" s="212"/>
      <c r="VPN1" s="212"/>
      <c r="VPO1" s="212"/>
      <c r="VPP1" s="212"/>
      <c r="VPQ1" s="212"/>
      <c r="VPR1" s="212"/>
      <c r="VPS1" s="212"/>
      <c r="VPT1" s="212"/>
      <c r="VPU1" s="212"/>
      <c r="VPV1" s="212"/>
      <c r="VPW1" s="212"/>
      <c r="VPX1" s="212"/>
      <c r="VPY1" s="212"/>
      <c r="VPZ1" s="212"/>
      <c r="VQA1" s="212"/>
      <c r="VQB1" s="212"/>
      <c r="VQC1" s="212"/>
      <c r="VQD1" s="212"/>
      <c r="VQE1" s="212"/>
      <c r="VQF1" s="212"/>
      <c r="VQG1" s="212"/>
      <c r="VQH1" s="212"/>
      <c r="VQI1" s="212"/>
      <c r="VQJ1" s="212"/>
      <c r="VQK1" s="212"/>
      <c r="VQL1" s="212"/>
      <c r="VQM1" s="212"/>
      <c r="VQN1" s="212"/>
      <c r="VQO1" s="212"/>
      <c r="VQP1" s="212"/>
      <c r="VQQ1" s="212"/>
      <c r="VQR1" s="212"/>
      <c r="VQS1" s="212"/>
      <c r="VQT1" s="212"/>
      <c r="VQU1" s="212"/>
      <c r="VQV1" s="212"/>
      <c r="VQW1" s="212"/>
      <c r="VQX1" s="212"/>
      <c r="VQY1" s="212"/>
      <c r="VQZ1" s="212"/>
      <c r="VRA1" s="212"/>
      <c r="VRB1" s="212"/>
      <c r="VRC1" s="212"/>
      <c r="VRD1" s="212"/>
      <c r="VRE1" s="212"/>
      <c r="VRF1" s="212"/>
      <c r="VRG1" s="212"/>
      <c r="VRH1" s="212"/>
      <c r="VRI1" s="212"/>
      <c r="VRJ1" s="212"/>
      <c r="VRK1" s="212"/>
      <c r="VRL1" s="212"/>
      <c r="VRM1" s="212"/>
      <c r="VRN1" s="212"/>
      <c r="VRO1" s="212"/>
      <c r="VRP1" s="212"/>
      <c r="VRQ1" s="212"/>
      <c r="VRR1" s="212"/>
      <c r="VRS1" s="212"/>
      <c r="VRT1" s="212"/>
      <c r="VRU1" s="212"/>
      <c r="VRV1" s="212"/>
      <c r="VRW1" s="212"/>
      <c r="VRX1" s="212"/>
      <c r="VRY1" s="212"/>
      <c r="VRZ1" s="212"/>
      <c r="VSA1" s="212"/>
      <c r="VSB1" s="212"/>
      <c r="VSC1" s="212"/>
      <c r="VSD1" s="212"/>
      <c r="VSE1" s="212"/>
      <c r="VSF1" s="212"/>
      <c r="VSG1" s="212"/>
      <c r="VSH1" s="212"/>
      <c r="VSI1" s="212"/>
      <c r="VSJ1" s="212"/>
      <c r="VSK1" s="212"/>
      <c r="VSL1" s="212"/>
      <c r="VSM1" s="212"/>
      <c r="VSN1" s="212"/>
      <c r="VSO1" s="212"/>
      <c r="VSP1" s="212"/>
      <c r="VSQ1" s="212"/>
      <c r="VSR1" s="212"/>
      <c r="VSS1" s="212"/>
      <c r="VST1" s="212"/>
      <c r="VSU1" s="212"/>
      <c r="VSV1" s="212"/>
      <c r="VSW1" s="212"/>
      <c r="VSX1" s="212"/>
      <c r="VSY1" s="212"/>
      <c r="VSZ1" s="212"/>
      <c r="VTA1" s="212"/>
      <c r="VTB1" s="212"/>
      <c r="VTC1" s="212"/>
      <c r="VTD1" s="212"/>
      <c r="VTE1" s="212"/>
      <c r="VTF1" s="212"/>
      <c r="VTG1" s="212"/>
      <c r="VTH1" s="212"/>
      <c r="VTI1" s="212"/>
      <c r="VTJ1" s="212"/>
      <c r="VTK1" s="212"/>
      <c r="VTL1" s="212"/>
      <c r="VTM1" s="212"/>
      <c r="VTN1" s="212"/>
      <c r="VTO1" s="212"/>
      <c r="VTP1" s="212"/>
      <c r="VTQ1" s="212"/>
      <c r="VTR1" s="212"/>
      <c r="VTS1" s="212"/>
      <c r="VTT1" s="212"/>
      <c r="VTU1" s="212"/>
      <c r="VTV1" s="212"/>
      <c r="VTW1" s="212"/>
      <c r="VTX1" s="212"/>
      <c r="VTY1" s="212"/>
      <c r="VTZ1" s="212"/>
      <c r="VUA1" s="212"/>
      <c r="VUB1" s="212"/>
      <c r="VUC1" s="212"/>
      <c r="VUD1" s="212"/>
      <c r="VUE1" s="212"/>
      <c r="VUF1" s="212"/>
      <c r="VUG1" s="212"/>
      <c r="VUH1" s="212"/>
      <c r="VUI1" s="212"/>
      <c r="VUJ1" s="212"/>
      <c r="VUK1" s="212"/>
      <c r="VUL1" s="212"/>
      <c r="VUM1" s="212"/>
      <c r="VUN1" s="212"/>
      <c r="VUO1" s="212"/>
      <c r="VUP1" s="212"/>
      <c r="VUQ1" s="212"/>
      <c r="VUR1" s="212"/>
      <c r="VUS1" s="212"/>
      <c r="VUT1" s="212"/>
      <c r="VUU1" s="212"/>
      <c r="VUV1" s="212"/>
      <c r="VUW1" s="212"/>
      <c r="VUX1" s="212"/>
      <c r="VUY1" s="212"/>
      <c r="VUZ1" s="212"/>
      <c r="VVA1" s="212"/>
      <c r="VVB1" s="212"/>
      <c r="VVC1" s="212"/>
      <c r="VVD1" s="212"/>
      <c r="VVE1" s="212"/>
      <c r="VVF1" s="212"/>
      <c r="VVG1" s="212"/>
      <c r="VVH1" s="212"/>
      <c r="VVI1" s="212"/>
      <c r="VVJ1" s="212"/>
      <c r="VVK1" s="212"/>
      <c r="VVL1" s="212"/>
      <c r="VVM1" s="212"/>
      <c r="VVN1" s="212"/>
      <c r="VVO1" s="212"/>
      <c r="VVP1" s="212"/>
      <c r="VVQ1" s="212"/>
      <c r="VVR1" s="212"/>
      <c r="VVS1" s="212"/>
      <c r="VVT1" s="212"/>
      <c r="VVU1" s="212"/>
      <c r="VVV1" s="212"/>
      <c r="VVW1" s="212"/>
      <c r="VVX1" s="212"/>
      <c r="VVY1" s="212"/>
      <c r="VVZ1" s="212"/>
      <c r="VWA1" s="212"/>
      <c r="VWB1" s="212"/>
      <c r="VWC1" s="212"/>
      <c r="VWD1" s="212"/>
      <c r="VWE1" s="212"/>
      <c r="VWF1" s="212"/>
      <c r="VWG1" s="212"/>
      <c r="VWH1" s="212"/>
      <c r="VWI1" s="212"/>
      <c r="VWJ1" s="212"/>
      <c r="VWK1" s="212"/>
      <c r="VWL1" s="212"/>
      <c r="VWM1" s="212"/>
      <c r="VWN1" s="212"/>
      <c r="VWO1" s="212"/>
      <c r="VWP1" s="212"/>
      <c r="VWQ1" s="212"/>
      <c r="VWR1" s="212"/>
      <c r="VWS1" s="212"/>
      <c r="VWT1" s="212"/>
      <c r="VWU1" s="212"/>
      <c r="VWV1" s="212"/>
      <c r="VWW1" s="212"/>
      <c r="VWX1" s="212"/>
      <c r="VWY1" s="212"/>
      <c r="VWZ1" s="212"/>
      <c r="VXA1" s="212"/>
      <c r="VXB1" s="212"/>
      <c r="VXC1" s="212"/>
      <c r="VXD1" s="212"/>
      <c r="VXE1" s="212"/>
      <c r="VXF1" s="212"/>
      <c r="VXG1" s="212"/>
      <c r="VXH1" s="212"/>
      <c r="VXI1" s="212"/>
      <c r="VXJ1" s="212"/>
      <c r="VXK1" s="212"/>
      <c r="VXL1" s="212"/>
      <c r="VXM1" s="212"/>
      <c r="VXN1" s="212"/>
      <c r="VXO1" s="212"/>
      <c r="VXP1" s="212"/>
      <c r="VXQ1" s="212"/>
      <c r="VXR1" s="212"/>
      <c r="VXS1" s="212"/>
      <c r="VXT1" s="212"/>
      <c r="VXU1" s="212"/>
      <c r="VXV1" s="212"/>
      <c r="VXW1" s="212"/>
      <c r="VXX1" s="212"/>
      <c r="VXY1" s="212"/>
      <c r="VXZ1" s="212"/>
      <c r="VYA1" s="212"/>
      <c r="VYB1" s="212"/>
      <c r="VYC1" s="212"/>
      <c r="VYD1" s="212"/>
      <c r="VYE1" s="212"/>
      <c r="VYF1" s="212"/>
      <c r="VYG1" s="212"/>
      <c r="VYH1" s="212"/>
      <c r="VYI1" s="212"/>
      <c r="VYJ1" s="212"/>
      <c r="VYK1" s="212"/>
      <c r="VYL1" s="212"/>
      <c r="VYM1" s="212"/>
      <c r="VYN1" s="212"/>
      <c r="VYO1" s="212"/>
      <c r="VYP1" s="212"/>
      <c r="VYQ1" s="212"/>
      <c r="VYR1" s="212"/>
      <c r="VYS1" s="212"/>
      <c r="VYT1" s="212"/>
      <c r="VYU1" s="212"/>
      <c r="VYV1" s="212"/>
      <c r="VYW1" s="212"/>
      <c r="VYX1" s="212"/>
      <c r="VYY1" s="212"/>
      <c r="VYZ1" s="212"/>
      <c r="VZA1" s="212"/>
      <c r="VZB1" s="212"/>
      <c r="VZC1" s="212"/>
      <c r="VZD1" s="212"/>
      <c r="VZE1" s="212"/>
      <c r="VZF1" s="212"/>
      <c r="VZG1" s="212"/>
      <c r="VZH1" s="212"/>
      <c r="VZI1" s="212"/>
      <c r="VZJ1" s="212"/>
      <c r="VZK1" s="212"/>
      <c r="VZL1" s="212"/>
      <c r="VZM1" s="212"/>
      <c r="VZN1" s="212"/>
      <c r="VZO1" s="212"/>
      <c r="VZP1" s="212"/>
      <c r="VZQ1" s="212"/>
      <c r="VZR1" s="212"/>
      <c r="VZS1" s="212"/>
      <c r="VZT1" s="212"/>
      <c r="VZU1" s="212"/>
      <c r="VZV1" s="212"/>
      <c r="VZW1" s="212"/>
      <c r="VZX1" s="212"/>
      <c r="VZY1" s="212"/>
      <c r="VZZ1" s="212"/>
      <c r="WAA1" s="212"/>
      <c r="WAB1" s="212"/>
      <c r="WAC1" s="212"/>
      <c r="WAD1" s="212"/>
      <c r="WAE1" s="212"/>
      <c r="WAF1" s="212"/>
      <c r="WAG1" s="212"/>
      <c r="WAH1" s="212"/>
      <c r="WAI1" s="212"/>
      <c r="WAJ1" s="212"/>
      <c r="WAK1" s="212"/>
      <c r="WAL1" s="212"/>
      <c r="WAM1" s="212"/>
      <c r="WAN1" s="212"/>
      <c r="WAO1" s="212"/>
      <c r="WAP1" s="212"/>
      <c r="WAQ1" s="212"/>
      <c r="WAR1" s="212"/>
      <c r="WAS1" s="212"/>
      <c r="WAT1" s="212"/>
      <c r="WAU1" s="212"/>
      <c r="WAV1" s="212"/>
      <c r="WAW1" s="212"/>
      <c r="WAX1" s="212"/>
      <c r="WAY1" s="212"/>
      <c r="WAZ1" s="212"/>
      <c r="WBA1" s="212"/>
      <c r="WBB1" s="212"/>
      <c r="WBC1" s="212"/>
      <c r="WBD1" s="212"/>
      <c r="WBE1" s="212"/>
      <c r="WBF1" s="212"/>
      <c r="WBG1" s="212"/>
      <c r="WBH1" s="212"/>
      <c r="WBI1" s="212"/>
      <c r="WBJ1" s="212"/>
      <c r="WBK1" s="212"/>
      <c r="WBL1" s="212"/>
      <c r="WBM1" s="212"/>
      <c r="WBN1" s="212"/>
      <c r="WBO1" s="212"/>
      <c r="WBP1" s="212"/>
      <c r="WBQ1" s="212"/>
      <c r="WBR1" s="212"/>
      <c r="WBS1" s="212"/>
      <c r="WBT1" s="212"/>
      <c r="WBU1" s="212"/>
      <c r="WBV1" s="212"/>
      <c r="WBW1" s="212"/>
      <c r="WBX1" s="212"/>
      <c r="WBY1" s="212"/>
      <c r="WBZ1" s="212"/>
      <c r="WCA1" s="212"/>
      <c r="WCB1" s="212"/>
      <c r="WCC1" s="212"/>
      <c r="WCD1" s="212"/>
      <c r="WCE1" s="212"/>
      <c r="WCF1" s="212"/>
      <c r="WCG1" s="212"/>
      <c r="WCH1" s="212"/>
      <c r="WCI1" s="212"/>
      <c r="WCJ1" s="212"/>
      <c r="WCK1" s="212"/>
      <c r="WCL1" s="212"/>
      <c r="WCM1" s="212"/>
      <c r="WCN1" s="212"/>
      <c r="WCO1" s="212"/>
      <c r="WCP1" s="212"/>
      <c r="WCQ1" s="212"/>
      <c r="WCR1" s="212"/>
      <c r="WCS1" s="212"/>
      <c r="WCT1" s="212"/>
      <c r="WCU1" s="212"/>
      <c r="WCV1" s="212"/>
      <c r="WCW1" s="212"/>
      <c r="WCX1" s="212"/>
      <c r="WCY1" s="212"/>
      <c r="WCZ1" s="212"/>
      <c r="WDA1" s="212"/>
      <c r="WDB1" s="212"/>
      <c r="WDC1" s="212"/>
      <c r="WDD1" s="212"/>
      <c r="WDE1" s="212"/>
      <c r="WDF1" s="212"/>
      <c r="WDG1" s="212"/>
      <c r="WDH1" s="212"/>
      <c r="WDI1" s="212"/>
      <c r="WDJ1" s="212"/>
      <c r="WDK1" s="212"/>
      <c r="WDL1" s="212"/>
      <c r="WDM1" s="212"/>
      <c r="WDN1" s="212"/>
      <c r="WDO1" s="212"/>
      <c r="WDP1" s="212"/>
      <c r="WDQ1" s="212"/>
      <c r="WDR1" s="212"/>
      <c r="WDS1" s="212"/>
      <c r="WDT1" s="212"/>
      <c r="WDU1" s="212"/>
      <c r="WDV1" s="212"/>
      <c r="WDW1" s="212"/>
      <c r="WDX1" s="212"/>
      <c r="WDY1" s="212"/>
      <c r="WDZ1" s="212"/>
      <c r="WEA1" s="212"/>
      <c r="WEB1" s="212"/>
      <c r="WEC1" s="212"/>
      <c r="WED1" s="212"/>
      <c r="WEE1" s="212"/>
      <c r="WEF1" s="212"/>
      <c r="WEG1" s="212"/>
      <c r="WEH1" s="212"/>
      <c r="WEI1" s="212"/>
      <c r="WEJ1" s="212"/>
      <c r="WEK1" s="212"/>
      <c r="WEL1" s="212"/>
      <c r="WEM1" s="212"/>
      <c r="WEN1" s="212"/>
      <c r="WEO1" s="212"/>
      <c r="WEP1" s="212"/>
      <c r="WEQ1" s="212"/>
      <c r="WER1" s="212"/>
      <c r="WES1" s="212"/>
      <c r="WET1" s="212"/>
      <c r="WEU1" s="212"/>
      <c r="WEV1" s="212"/>
      <c r="WEW1" s="212"/>
      <c r="WEX1" s="212"/>
      <c r="WEY1" s="212"/>
      <c r="WEZ1" s="212"/>
      <c r="WFA1" s="212"/>
      <c r="WFB1" s="212"/>
      <c r="WFC1" s="212"/>
      <c r="WFD1" s="212"/>
      <c r="WFE1" s="212"/>
      <c r="WFF1" s="212"/>
      <c r="WFG1" s="212"/>
      <c r="WFH1" s="212"/>
      <c r="WFI1" s="212"/>
      <c r="WFJ1" s="212"/>
      <c r="WFK1" s="212"/>
      <c r="WFL1" s="212"/>
      <c r="WFM1" s="212"/>
      <c r="WFN1" s="212"/>
      <c r="WFO1" s="212"/>
      <c r="WFP1" s="212"/>
      <c r="WFQ1" s="212"/>
      <c r="WFR1" s="212"/>
      <c r="WFS1" s="212"/>
      <c r="WFT1" s="212"/>
      <c r="WFU1" s="212"/>
      <c r="WFV1" s="212"/>
      <c r="WFW1" s="212"/>
      <c r="WFX1" s="212"/>
      <c r="WFY1" s="212"/>
      <c r="WFZ1" s="212"/>
      <c r="WGA1" s="212"/>
      <c r="WGB1" s="212"/>
      <c r="WGC1" s="212"/>
      <c r="WGD1" s="212"/>
      <c r="WGE1" s="212"/>
      <c r="WGF1" s="212"/>
      <c r="WGG1" s="212"/>
      <c r="WGH1" s="212"/>
      <c r="WGI1" s="212"/>
      <c r="WGJ1" s="212"/>
      <c r="WGK1" s="212"/>
      <c r="WGL1" s="212"/>
      <c r="WGM1" s="212"/>
      <c r="WGN1" s="212"/>
      <c r="WGO1" s="212"/>
      <c r="WGP1" s="212"/>
      <c r="WGQ1" s="212"/>
      <c r="WGR1" s="212"/>
      <c r="WGS1" s="212"/>
      <c r="WGT1" s="212"/>
      <c r="WGU1" s="212"/>
      <c r="WGV1" s="212"/>
      <c r="WGW1" s="212"/>
      <c r="WGX1" s="212"/>
      <c r="WGY1" s="212"/>
      <c r="WGZ1" s="212"/>
      <c r="WHA1" s="212"/>
      <c r="WHB1" s="212"/>
      <c r="WHC1" s="212"/>
      <c r="WHD1" s="212"/>
      <c r="WHE1" s="212"/>
      <c r="WHF1" s="212"/>
      <c r="WHG1" s="212"/>
      <c r="WHH1" s="212"/>
      <c r="WHI1" s="212"/>
      <c r="WHJ1" s="212"/>
      <c r="WHK1" s="212"/>
      <c r="WHL1" s="212"/>
      <c r="WHM1" s="212"/>
      <c r="WHN1" s="212"/>
      <c r="WHO1" s="212"/>
      <c r="WHP1" s="212"/>
      <c r="WHQ1" s="212"/>
      <c r="WHR1" s="212"/>
      <c r="WHS1" s="212"/>
      <c r="WHT1" s="212"/>
      <c r="WHU1" s="212"/>
      <c r="WHV1" s="212"/>
      <c r="WHW1" s="212"/>
      <c r="WHX1" s="212"/>
      <c r="WHY1" s="212"/>
      <c r="WHZ1" s="212"/>
      <c r="WIA1" s="212"/>
      <c r="WIB1" s="212"/>
      <c r="WIC1" s="212"/>
      <c r="WID1" s="212"/>
      <c r="WIE1" s="212"/>
      <c r="WIF1" s="212"/>
      <c r="WIG1" s="212"/>
      <c r="WIH1" s="212"/>
      <c r="WII1" s="212"/>
      <c r="WIJ1" s="212"/>
      <c r="WIK1" s="212"/>
      <c r="WIL1" s="212"/>
      <c r="WIM1" s="212"/>
      <c r="WIN1" s="212"/>
      <c r="WIO1" s="212"/>
      <c r="WIP1" s="212"/>
      <c r="WIQ1" s="212"/>
      <c r="WIR1" s="212"/>
      <c r="WIS1" s="212"/>
      <c r="WIT1" s="212"/>
      <c r="WIU1" s="212"/>
      <c r="WIV1" s="212"/>
      <c r="WIW1" s="212"/>
      <c r="WIX1" s="212"/>
      <c r="WIY1" s="212"/>
      <c r="WIZ1" s="212"/>
      <c r="WJA1" s="212"/>
      <c r="WJB1" s="212"/>
      <c r="WJC1" s="212"/>
      <c r="WJD1" s="212"/>
      <c r="WJE1" s="212"/>
      <c r="WJF1" s="212"/>
      <c r="WJG1" s="212"/>
      <c r="WJH1" s="212"/>
      <c r="WJI1" s="212"/>
      <c r="WJJ1" s="212"/>
      <c r="WJK1" s="212"/>
      <c r="WJL1" s="212"/>
      <c r="WJM1" s="212"/>
      <c r="WJN1" s="212"/>
      <c r="WJO1" s="212"/>
      <c r="WJP1" s="212"/>
      <c r="WJQ1" s="212"/>
      <c r="WJR1" s="212"/>
      <c r="WJS1" s="212"/>
      <c r="WJT1" s="212"/>
      <c r="WJU1" s="212"/>
      <c r="WJV1" s="212"/>
      <c r="WJW1" s="212"/>
      <c r="WJX1" s="212"/>
      <c r="WJY1" s="212"/>
      <c r="WJZ1" s="212"/>
      <c r="WKA1" s="212"/>
      <c r="WKB1" s="212"/>
      <c r="WKC1" s="212"/>
      <c r="WKD1" s="212"/>
      <c r="WKE1" s="212"/>
      <c r="WKF1" s="212"/>
      <c r="WKG1" s="212"/>
      <c r="WKH1" s="212"/>
      <c r="WKI1" s="212"/>
      <c r="WKJ1" s="212"/>
      <c r="WKK1" s="212"/>
      <c r="WKL1" s="212"/>
      <c r="WKM1" s="212"/>
      <c r="WKN1" s="212"/>
      <c r="WKO1" s="212"/>
      <c r="WKP1" s="212"/>
      <c r="WKQ1" s="212"/>
      <c r="WKR1" s="212"/>
      <c r="WKS1" s="212"/>
      <c r="WKT1" s="212"/>
      <c r="WKU1" s="212"/>
      <c r="WKV1" s="212"/>
      <c r="WKW1" s="212"/>
      <c r="WKX1" s="212"/>
      <c r="WKY1" s="212"/>
      <c r="WKZ1" s="212"/>
      <c r="WLA1" s="212"/>
      <c r="WLB1" s="212"/>
      <c r="WLC1" s="212"/>
      <c r="WLD1" s="212"/>
      <c r="WLE1" s="212"/>
      <c r="WLF1" s="212"/>
      <c r="WLG1" s="212"/>
      <c r="WLH1" s="212"/>
      <c r="WLI1" s="212"/>
      <c r="WLJ1" s="212"/>
      <c r="WLK1" s="212"/>
      <c r="WLL1" s="212"/>
      <c r="WLM1" s="212"/>
      <c r="WLN1" s="212"/>
      <c r="WLO1" s="212"/>
      <c r="WLP1" s="212"/>
      <c r="WLQ1" s="212"/>
      <c r="WLR1" s="212"/>
      <c r="WLS1" s="212"/>
      <c r="WLT1" s="212"/>
      <c r="WLU1" s="212"/>
      <c r="WLV1" s="212"/>
      <c r="WLW1" s="212"/>
      <c r="WLX1" s="212"/>
      <c r="WLY1" s="212"/>
      <c r="WLZ1" s="212"/>
      <c r="WMA1" s="212"/>
      <c r="WMB1" s="212"/>
      <c r="WMC1" s="212"/>
      <c r="WMD1" s="212"/>
      <c r="WME1" s="212"/>
      <c r="WMF1" s="212"/>
      <c r="WMG1" s="212"/>
      <c r="WMH1" s="212"/>
      <c r="WMI1" s="212"/>
      <c r="WMJ1" s="212"/>
      <c r="WMK1" s="212"/>
      <c r="WML1" s="212"/>
      <c r="WMM1" s="212"/>
      <c r="WMN1" s="212"/>
      <c r="WMO1" s="212"/>
      <c r="WMP1" s="212"/>
      <c r="WMQ1" s="212"/>
      <c r="WMR1" s="212"/>
      <c r="WMS1" s="212"/>
      <c r="WMT1" s="212"/>
      <c r="WMU1" s="212"/>
      <c r="WMV1" s="212"/>
      <c r="WMW1" s="212"/>
      <c r="WMX1" s="212"/>
      <c r="WMY1" s="212"/>
      <c r="WMZ1" s="212"/>
      <c r="WNA1" s="212"/>
      <c r="WNB1" s="212"/>
      <c r="WNC1" s="212"/>
      <c r="WND1" s="212"/>
      <c r="WNE1" s="212"/>
      <c r="WNF1" s="212"/>
      <c r="WNG1" s="212"/>
      <c r="WNH1" s="212"/>
      <c r="WNI1" s="212"/>
      <c r="WNJ1" s="212"/>
      <c r="WNK1" s="212"/>
      <c r="WNL1" s="212"/>
      <c r="WNM1" s="212"/>
      <c r="WNN1" s="212"/>
      <c r="WNO1" s="212"/>
      <c r="WNP1" s="212"/>
      <c r="WNQ1" s="212"/>
      <c r="WNR1" s="212"/>
      <c r="WNS1" s="212"/>
      <c r="WNT1" s="212"/>
      <c r="WNU1" s="212"/>
      <c r="WNV1" s="212"/>
      <c r="WNW1" s="212"/>
      <c r="WNX1" s="212"/>
      <c r="WNY1" s="212"/>
      <c r="WNZ1" s="212"/>
      <c r="WOA1" s="212"/>
      <c r="WOB1" s="212"/>
      <c r="WOC1" s="212"/>
      <c r="WOD1" s="212"/>
      <c r="WOE1" s="212"/>
      <c r="WOF1" s="212"/>
      <c r="WOG1" s="212"/>
      <c r="WOH1" s="212"/>
      <c r="WOI1" s="212"/>
      <c r="WOJ1" s="212"/>
      <c r="WOK1" s="212"/>
      <c r="WOL1" s="212"/>
      <c r="WOM1" s="212"/>
      <c r="WON1" s="212"/>
      <c r="WOO1" s="212"/>
      <c r="WOP1" s="212"/>
      <c r="WOQ1" s="212"/>
      <c r="WOR1" s="212"/>
      <c r="WOS1" s="212"/>
      <c r="WOT1" s="212"/>
      <c r="WOU1" s="212"/>
      <c r="WOV1" s="212"/>
      <c r="WOW1" s="212"/>
      <c r="WOX1" s="212"/>
      <c r="WOY1" s="212"/>
      <c r="WOZ1" s="212"/>
      <c r="WPA1" s="212"/>
      <c r="WPB1" s="212"/>
      <c r="WPC1" s="212"/>
      <c r="WPD1" s="212"/>
      <c r="WPE1" s="212"/>
      <c r="WPF1" s="212"/>
      <c r="WPG1" s="212"/>
      <c r="WPH1" s="212"/>
      <c r="WPI1" s="212"/>
      <c r="WPJ1" s="212"/>
      <c r="WPK1" s="212"/>
      <c r="WPL1" s="212"/>
      <c r="WPM1" s="212"/>
      <c r="WPN1" s="212"/>
      <c r="WPO1" s="212"/>
      <c r="WPP1" s="212"/>
      <c r="WPQ1" s="212"/>
      <c r="WPR1" s="212"/>
      <c r="WPS1" s="212"/>
      <c r="WPT1" s="212"/>
      <c r="WPU1" s="212"/>
      <c r="WPV1" s="212"/>
      <c r="WPW1" s="212"/>
      <c r="WPX1" s="212"/>
      <c r="WPY1" s="212"/>
      <c r="WPZ1" s="212"/>
      <c r="WQA1" s="212"/>
      <c r="WQB1" s="212"/>
      <c r="WQC1" s="212"/>
      <c r="WQD1" s="212"/>
      <c r="WQE1" s="212"/>
      <c r="WQF1" s="212"/>
      <c r="WQG1" s="212"/>
      <c r="WQH1" s="212"/>
      <c r="WQI1" s="212"/>
      <c r="WQJ1" s="212"/>
      <c r="WQK1" s="212"/>
      <c r="WQL1" s="212"/>
      <c r="WQM1" s="212"/>
      <c r="WQN1" s="212"/>
      <c r="WQO1" s="212"/>
      <c r="WQP1" s="212"/>
      <c r="WQQ1" s="212"/>
      <c r="WQR1" s="212"/>
      <c r="WQS1" s="212"/>
      <c r="WQT1" s="212"/>
      <c r="WQU1" s="212"/>
      <c r="WQV1" s="212"/>
      <c r="WQW1" s="212"/>
      <c r="WQX1" s="212"/>
      <c r="WQY1" s="212"/>
      <c r="WQZ1" s="212"/>
      <c r="WRA1" s="212"/>
      <c r="WRB1" s="212"/>
      <c r="WRC1" s="212"/>
      <c r="WRD1" s="212"/>
      <c r="WRE1" s="212"/>
      <c r="WRF1" s="212"/>
      <c r="WRG1" s="212"/>
      <c r="WRH1" s="212"/>
      <c r="WRI1" s="212"/>
      <c r="WRJ1" s="212"/>
      <c r="WRK1" s="212"/>
      <c r="WRL1" s="212"/>
      <c r="WRM1" s="212"/>
      <c r="WRN1" s="212"/>
      <c r="WRO1" s="212"/>
      <c r="WRP1" s="212"/>
      <c r="WRQ1" s="212"/>
      <c r="WRR1" s="212"/>
      <c r="WRS1" s="212"/>
      <c r="WRT1" s="212"/>
      <c r="WRU1" s="212"/>
      <c r="WRV1" s="212"/>
      <c r="WRW1" s="212"/>
      <c r="WRX1" s="212"/>
      <c r="WRY1" s="212"/>
      <c r="WRZ1" s="212"/>
      <c r="WSA1" s="212"/>
      <c r="WSB1" s="212"/>
      <c r="WSC1" s="212"/>
      <c r="WSD1" s="212"/>
      <c r="WSE1" s="212"/>
      <c r="WSF1" s="212"/>
      <c r="WSG1" s="212"/>
      <c r="WSH1" s="212"/>
      <c r="WSI1" s="212"/>
      <c r="WSJ1" s="212"/>
      <c r="WSK1" s="212"/>
      <c r="WSL1" s="212"/>
      <c r="WSM1" s="212"/>
      <c r="WSN1" s="212"/>
      <c r="WSO1" s="212"/>
      <c r="WSP1" s="212"/>
      <c r="WSQ1" s="212"/>
      <c r="WSR1" s="212"/>
      <c r="WSS1" s="212"/>
      <c r="WST1" s="212"/>
      <c r="WSU1" s="212"/>
      <c r="WSV1" s="212"/>
      <c r="WSW1" s="212"/>
      <c r="WSX1" s="212"/>
      <c r="WSY1" s="212"/>
      <c r="WSZ1" s="212"/>
      <c r="WTA1" s="212"/>
      <c r="WTB1" s="212"/>
      <c r="WTC1" s="212"/>
      <c r="WTD1" s="212"/>
      <c r="WTE1" s="212"/>
      <c r="WTF1" s="212"/>
      <c r="WTG1" s="212"/>
      <c r="WTH1" s="212"/>
      <c r="WTI1" s="212"/>
      <c r="WTJ1" s="212"/>
      <c r="WTK1" s="212"/>
      <c r="WTL1" s="212"/>
      <c r="WTM1" s="212"/>
      <c r="WTN1" s="212"/>
      <c r="WTO1" s="212"/>
      <c r="WTP1" s="212"/>
      <c r="WTQ1" s="212"/>
      <c r="WTR1" s="212"/>
      <c r="WTS1" s="212"/>
      <c r="WTT1" s="212"/>
      <c r="WTU1" s="212"/>
      <c r="WTV1" s="212"/>
      <c r="WTW1" s="212"/>
      <c r="WTX1" s="212"/>
      <c r="WTY1" s="212"/>
      <c r="WTZ1" s="212"/>
      <c r="WUA1" s="212"/>
      <c r="WUB1" s="212"/>
      <c r="WUC1" s="212"/>
      <c r="WUD1" s="212"/>
      <c r="WUE1" s="212"/>
      <c r="WUF1" s="212"/>
      <c r="WUG1" s="212"/>
      <c r="WUH1" s="212"/>
      <c r="WUI1" s="212"/>
      <c r="WUJ1" s="212"/>
      <c r="WUK1" s="212"/>
      <c r="WUL1" s="212"/>
      <c r="WUM1" s="212"/>
      <c r="WUN1" s="212"/>
      <c r="WUO1" s="212"/>
      <c r="WUP1" s="212"/>
      <c r="WUQ1" s="212"/>
      <c r="WUR1" s="212"/>
      <c r="WUS1" s="212"/>
      <c r="WUT1" s="212"/>
      <c r="WUU1" s="212"/>
      <c r="WUV1" s="212"/>
      <c r="WUW1" s="212"/>
      <c r="WUX1" s="212"/>
      <c r="WUY1" s="212"/>
      <c r="WUZ1" s="212"/>
      <c r="WVA1" s="212"/>
      <c r="WVB1" s="212"/>
      <c r="WVC1" s="212"/>
      <c r="WVD1" s="212"/>
      <c r="WVE1" s="212"/>
      <c r="WVF1" s="212"/>
      <c r="WVG1" s="212"/>
      <c r="WVH1" s="212"/>
      <c r="WVI1" s="212"/>
      <c r="WVJ1" s="212"/>
      <c r="WVK1" s="212"/>
      <c r="WVL1" s="212"/>
      <c r="WVM1" s="212"/>
      <c r="WVN1" s="212"/>
      <c r="WVO1" s="212"/>
      <c r="WVP1" s="212"/>
      <c r="WVQ1" s="212"/>
      <c r="WVR1" s="212"/>
      <c r="WVS1" s="212"/>
      <c r="WVT1" s="212"/>
      <c r="WVU1" s="212"/>
      <c r="WVV1" s="212"/>
      <c r="WVW1" s="212"/>
      <c r="WVX1" s="212"/>
      <c r="WVY1" s="212"/>
      <c r="WVZ1" s="212"/>
      <c r="WWA1" s="212"/>
      <c r="WWB1" s="212"/>
      <c r="WWC1" s="212"/>
      <c r="WWD1" s="212"/>
      <c r="WWE1" s="212"/>
      <c r="WWF1" s="212"/>
      <c r="WWG1" s="212"/>
      <c r="WWH1" s="212"/>
      <c r="WWI1" s="212"/>
      <c r="WWJ1" s="212"/>
      <c r="WWK1" s="212"/>
      <c r="WWL1" s="212"/>
      <c r="WWM1" s="212"/>
      <c r="WWN1" s="212"/>
      <c r="WWO1" s="212"/>
      <c r="WWP1" s="212"/>
      <c r="WWQ1" s="212"/>
      <c r="WWR1" s="212"/>
      <c r="WWS1" s="212"/>
      <c r="WWT1" s="212"/>
      <c r="WWU1" s="212"/>
      <c r="WWV1" s="212"/>
      <c r="WWW1" s="212"/>
      <c r="WWX1" s="212"/>
      <c r="WWY1" s="212"/>
      <c r="WWZ1" s="212"/>
      <c r="WXA1" s="212"/>
      <c r="WXB1" s="212"/>
      <c r="WXC1" s="212"/>
      <c r="WXD1" s="212"/>
      <c r="WXE1" s="212"/>
      <c r="WXF1" s="212"/>
      <c r="WXG1" s="212"/>
      <c r="WXH1" s="212"/>
      <c r="WXI1" s="212"/>
      <c r="WXJ1" s="212"/>
      <c r="WXK1" s="212"/>
      <c r="WXL1" s="212"/>
      <c r="WXM1" s="212"/>
      <c r="WXN1" s="212"/>
      <c r="WXO1" s="212"/>
      <c r="WXP1" s="212"/>
      <c r="WXQ1" s="212"/>
      <c r="WXR1" s="212"/>
      <c r="WXS1" s="212"/>
      <c r="WXT1" s="212"/>
      <c r="WXU1" s="212"/>
      <c r="WXV1" s="212"/>
      <c r="WXW1" s="212"/>
      <c r="WXX1" s="212"/>
      <c r="WXY1" s="212"/>
      <c r="WXZ1" s="212"/>
      <c r="WYA1" s="212"/>
      <c r="WYB1" s="212"/>
      <c r="WYC1" s="212"/>
      <c r="WYD1" s="212"/>
      <c r="WYE1" s="212"/>
      <c r="WYF1" s="212"/>
      <c r="WYG1" s="212"/>
      <c r="WYH1" s="212"/>
      <c r="WYI1" s="212"/>
      <c r="WYJ1" s="212"/>
      <c r="WYK1" s="212"/>
      <c r="WYL1" s="212"/>
      <c r="WYM1" s="212"/>
      <c r="WYN1" s="212"/>
      <c r="WYO1" s="212"/>
      <c r="WYP1" s="212"/>
      <c r="WYQ1" s="212"/>
      <c r="WYR1" s="212"/>
      <c r="WYS1" s="212"/>
      <c r="WYT1" s="212"/>
      <c r="WYU1" s="212"/>
      <c r="WYV1" s="212"/>
      <c r="WYW1" s="212"/>
      <c r="WYX1" s="212"/>
      <c r="WYY1" s="212"/>
      <c r="WYZ1" s="212"/>
      <c r="WZA1" s="212"/>
      <c r="WZB1" s="212"/>
      <c r="WZC1" s="212"/>
      <c r="WZD1" s="212"/>
      <c r="WZE1" s="212"/>
      <c r="WZF1" s="212"/>
      <c r="WZG1" s="212"/>
      <c r="WZH1" s="212"/>
      <c r="WZI1" s="212"/>
      <c r="WZJ1" s="212"/>
      <c r="WZK1" s="212"/>
      <c r="WZL1" s="212"/>
      <c r="WZM1" s="212"/>
      <c r="WZN1" s="212"/>
      <c r="WZO1" s="212"/>
      <c r="WZP1" s="212"/>
      <c r="WZQ1" s="212"/>
      <c r="WZR1" s="212"/>
      <c r="WZS1" s="212"/>
      <c r="WZT1" s="212"/>
      <c r="WZU1" s="212"/>
      <c r="WZV1" s="212"/>
      <c r="WZW1" s="212"/>
      <c r="WZX1" s="212"/>
      <c r="WZY1" s="212"/>
      <c r="WZZ1" s="212"/>
      <c r="XAA1" s="212"/>
      <c r="XAB1" s="212"/>
      <c r="XAC1" s="212"/>
      <c r="XAD1" s="212"/>
      <c r="XAE1" s="212"/>
      <c r="XAF1" s="212"/>
      <c r="XAG1" s="212"/>
      <c r="XAH1" s="212"/>
      <c r="XAI1" s="212"/>
      <c r="XAJ1" s="212"/>
      <c r="XAK1" s="212"/>
      <c r="XAL1" s="212"/>
      <c r="XAM1" s="212"/>
      <c r="XAN1" s="212"/>
      <c r="XAO1" s="212"/>
      <c r="XAP1" s="212"/>
      <c r="XAQ1" s="212"/>
      <c r="XAR1" s="212"/>
      <c r="XAS1" s="212"/>
      <c r="XAT1" s="212"/>
      <c r="XAU1" s="212"/>
      <c r="XAV1" s="212"/>
      <c r="XAW1" s="212"/>
      <c r="XAX1" s="212"/>
      <c r="XAY1" s="212"/>
      <c r="XAZ1" s="212"/>
      <c r="XBA1" s="212"/>
      <c r="XBB1" s="212"/>
      <c r="XBC1" s="212"/>
      <c r="XBD1" s="212"/>
      <c r="XBE1" s="212"/>
      <c r="XBF1" s="212"/>
      <c r="XBG1" s="212"/>
      <c r="XBH1" s="212"/>
      <c r="XBI1" s="212"/>
      <c r="XBJ1" s="212"/>
      <c r="XBK1" s="212"/>
      <c r="XBL1" s="212"/>
      <c r="XBM1" s="212"/>
      <c r="XBN1" s="212"/>
      <c r="XBO1" s="212"/>
      <c r="XBP1" s="212"/>
      <c r="XBQ1" s="212"/>
      <c r="XBR1" s="212"/>
      <c r="XBS1" s="212"/>
      <c r="XBT1" s="212"/>
      <c r="XBU1" s="212"/>
      <c r="XBV1" s="212"/>
      <c r="XBW1" s="212"/>
      <c r="XBX1" s="212"/>
      <c r="XBY1" s="212"/>
      <c r="XBZ1" s="212"/>
      <c r="XCA1" s="212"/>
      <c r="XCB1" s="212"/>
      <c r="XCC1" s="212"/>
      <c r="XCD1" s="212"/>
      <c r="XCE1" s="212"/>
      <c r="XCF1" s="212"/>
      <c r="XCG1" s="212"/>
      <c r="XCH1" s="212"/>
      <c r="XCI1" s="212"/>
      <c r="XCJ1" s="212"/>
      <c r="XCK1" s="212"/>
      <c r="XCL1" s="212"/>
      <c r="XCM1" s="212"/>
      <c r="XCN1" s="212"/>
      <c r="XCO1" s="212"/>
      <c r="XCP1" s="212"/>
      <c r="XCQ1" s="212"/>
      <c r="XCR1" s="212"/>
      <c r="XCS1" s="212"/>
      <c r="XCT1" s="212"/>
      <c r="XCU1" s="212"/>
      <c r="XCV1" s="212"/>
      <c r="XCW1" s="212"/>
      <c r="XCX1" s="212"/>
      <c r="XCY1" s="212"/>
      <c r="XCZ1" s="212"/>
      <c r="XDA1" s="212"/>
      <c r="XDB1" s="212"/>
      <c r="XDC1" s="212"/>
      <c r="XDD1" s="212"/>
      <c r="XDE1" s="212"/>
      <c r="XDF1" s="212"/>
      <c r="XDG1" s="212"/>
      <c r="XDH1" s="212"/>
      <c r="XDI1" s="212"/>
      <c r="XDJ1" s="212"/>
      <c r="XDK1" s="212"/>
      <c r="XDL1" s="212"/>
      <c r="XDM1" s="212"/>
      <c r="XDN1" s="212"/>
      <c r="XDO1" s="212"/>
      <c r="XDP1" s="212"/>
      <c r="XDQ1" s="212"/>
      <c r="XDR1" s="212"/>
      <c r="XDS1" s="212"/>
      <c r="XDT1" s="212"/>
      <c r="XDU1" s="212"/>
      <c r="XDV1" s="212"/>
      <c r="XDW1" s="212"/>
      <c r="XDX1" s="212"/>
      <c r="XDY1" s="212"/>
      <c r="XDZ1" s="212"/>
      <c r="XEA1" s="212"/>
      <c r="XEB1" s="212"/>
      <c r="XEC1" s="212"/>
      <c r="XED1" s="212"/>
      <c r="XEE1" s="212"/>
      <c r="XEF1" s="212"/>
      <c r="XEG1" s="212"/>
      <c r="XEH1" s="212"/>
      <c r="XEI1" s="212"/>
      <c r="XEJ1" s="212"/>
      <c r="XEK1" s="212"/>
      <c r="XEL1" s="212"/>
      <c r="XEM1" s="212"/>
      <c r="XEN1" s="212"/>
      <c r="XEO1" s="212"/>
      <c r="XEP1" s="212"/>
      <c r="XEQ1" s="212"/>
      <c r="XER1" s="212"/>
      <c r="XES1" s="212"/>
      <c r="XET1" s="212"/>
      <c r="XEU1" s="212"/>
      <c r="XEV1" s="212"/>
      <c r="XEW1" s="212"/>
      <c r="XEX1" s="212"/>
      <c r="XEY1" s="212"/>
      <c r="XEZ1" s="212"/>
      <c r="XFA1" s="212"/>
      <c r="XFB1" s="212"/>
      <c r="XFC1" s="212"/>
    </row>
    <row r="2" spans="1:16383">
      <c r="A2" s="288"/>
      <c r="B2" s="15" t="str">
        <f>Language!A784</f>
        <v>4- QUALITY ASSURANCE</v>
      </c>
      <c r="C2" s="15" t="s">
        <v>5975</v>
      </c>
      <c r="D2" s="17"/>
      <c r="F2" s="458" t="str">
        <f>'Facility-1.'!F2</f>
        <v>Comments/ Nhận xét</v>
      </c>
      <c r="H2" s="229"/>
    </row>
    <row r="3" spans="1:16383" ht="16.5" thickBot="1">
      <c r="A3" s="288"/>
      <c r="B3" s="223"/>
      <c r="C3" s="223"/>
      <c r="D3" s="243"/>
      <c r="F3" s="460"/>
      <c r="H3" s="229"/>
    </row>
    <row r="4" spans="1:16383" ht="16.5" thickBot="1">
      <c r="A4" s="294"/>
      <c r="B4" s="397" t="str">
        <f>Language!A785</f>
        <v>QUALITY STRUCTURE/BASICS</v>
      </c>
      <c r="C4" s="397" t="s">
        <v>6546</v>
      </c>
      <c r="D4" s="398"/>
      <c r="F4" s="461"/>
      <c r="H4" s="262"/>
      <c r="I4" s="236"/>
    </row>
    <row r="5" spans="1:16383" ht="31.5">
      <c r="A5" s="288" t="s">
        <v>475</v>
      </c>
      <c r="B5" s="417" t="str">
        <f>Language!A786</f>
        <v>Is there a Quality Manual in place that conforms to ISO standards? (15189, 17025 or 9001)?</v>
      </c>
      <c r="C5" s="417" t="s">
        <v>5976</v>
      </c>
      <c r="D5" s="282"/>
      <c r="F5" s="462"/>
      <c r="G5" s="256"/>
      <c r="H5" s="262">
        <f>D5</f>
        <v>0</v>
      </c>
      <c r="I5" s="236" t="str">
        <f t="shared" ref="I5:I7" si="0">IF(H5="Yes",1,IF(H5="No",0,"'"))</f>
        <v>'</v>
      </c>
    </row>
    <row r="6" spans="1:16383" ht="31.5">
      <c r="A6" s="288" t="s">
        <v>476</v>
      </c>
      <c r="B6" s="417" t="str">
        <f>Language!A787</f>
        <v>Does the lab have a formally designated Quality Officer or Manager?</v>
      </c>
      <c r="C6" s="417" t="s">
        <v>5977</v>
      </c>
      <c r="D6" s="282"/>
      <c r="F6" s="253"/>
      <c r="H6" s="262">
        <f>D6</f>
        <v>0</v>
      </c>
      <c r="I6" s="236" t="str">
        <f t="shared" si="0"/>
        <v>'</v>
      </c>
    </row>
    <row r="7" spans="1:16383" ht="31.5">
      <c r="A7" s="288" t="s">
        <v>477</v>
      </c>
      <c r="B7" s="463" t="str">
        <f>Language!A788</f>
        <v>Is there a Quality Focal Point in bacteriology, in charge of collaboration with quality manager?</v>
      </c>
      <c r="C7" s="463" t="s">
        <v>5978</v>
      </c>
      <c r="D7" s="282"/>
      <c r="F7" s="462"/>
      <c r="H7" s="262">
        <f>D7</f>
        <v>0</v>
      </c>
      <c r="I7" s="236" t="str">
        <f t="shared" si="0"/>
        <v>'</v>
      </c>
    </row>
    <row r="8" spans="1:16383" ht="47.25">
      <c r="A8" s="288" t="s">
        <v>478</v>
      </c>
      <c r="B8" s="463" t="str">
        <f>Language!A789</f>
        <v>Is there documentation showing that the Quality Officers and Focal Points have received appropriate training in Quality Management Systems (QMS)?</v>
      </c>
      <c r="C8" s="463" t="s">
        <v>5979</v>
      </c>
      <c r="D8" s="282"/>
      <c r="F8" s="464"/>
      <c r="H8" s="465" t="str">
        <f>IF(D8=1,"Yes",IF(D8=2,"Some",IF(D8=3,"No","0")))</f>
        <v>0</v>
      </c>
      <c r="I8" s="236" t="str">
        <f>IF(H8="Yes",1,IF(H8="Some",0.5,IF(H8="No",0,"'")))</f>
        <v>'</v>
      </c>
      <c r="J8" s="466" t="str">
        <f>IF(H8="No","Training Opportunity",IF(H8="Some","Training Opportunity","'"))</f>
        <v>'</v>
      </c>
    </row>
    <row r="9" spans="1:16383" ht="31.5">
      <c r="A9" s="288"/>
      <c r="B9" s="240" t="str">
        <f>Language!A790</f>
        <v>1: Yes - 2: Some, but would like additional training - 3: No training documented</v>
      </c>
      <c r="C9" s="240" t="s">
        <v>5980</v>
      </c>
      <c r="E9" s="256"/>
      <c r="F9" s="63"/>
      <c r="G9" s="256"/>
      <c r="I9" s="256"/>
    </row>
    <row r="10" spans="1:16383" ht="31.5">
      <c r="A10" s="288" t="s">
        <v>479</v>
      </c>
      <c r="B10" s="229" t="str">
        <f>Language!A791</f>
        <v>How often does a Supervisor or Quality Officer review Media QC, ID QC, and AST QC results?</v>
      </c>
      <c r="C10" s="229" t="s">
        <v>5981</v>
      </c>
      <c r="D10" s="282"/>
      <c r="F10" s="467"/>
      <c r="H10" s="262">
        <f>D10</f>
        <v>0</v>
      </c>
      <c r="I10" s="236" t="str">
        <f>IF(H10=1,1,IF(H10=2,0.5,IF(H10=0,"'",0)))</f>
        <v>'</v>
      </c>
    </row>
    <row r="11" spans="1:16383" ht="31.5">
      <c r="A11" s="288"/>
      <c r="B11" s="240" t="str">
        <f>Language!A792</f>
        <v>1: Weekly  – 2: Monthly  – 3: Sporadically – 4: Never</v>
      </c>
      <c r="C11" s="240" t="s">
        <v>5982</v>
      </c>
    </row>
    <row r="12" spans="1:16383" ht="31.5">
      <c r="A12" s="288" t="s">
        <v>480</v>
      </c>
      <c r="B12" s="229" t="str">
        <f>Language!A793</f>
        <v>Is there evidence that QC review is performed at the stated frequency?</v>
      </c>
      <c r="C12" s="229" t="s">
        <v>5983</v>
      </c>
      <c r="D12" s="282"/>
      <c r="F12" s="464"/>
      <c r="H12" s="262">
        <f>D12</f>
        <v>0</v>
      </c>
      <c r="I12" s="236" t="str">
        <f>IF(H12=1,1,IF(H12=2,0.5,IF(H12=3,0,"'")))</f>
        <v>'</v>
      </c>
    </row>
    <row r="13" spans="1:16383" ht="31.5">
      <c r="A13" s="288"/>
      <c r="B13" s="260" t="str">
        <f>Language!A794</f>
        <v>1: Yes, for all QC results - 2: Yes, but only for some QC results - 3: No</v>
      </c>
      <c r="C13" s="260" t="s">
        <v>5984</v>
      </c>
    </row>
    <row r="14" spans="1:16383" ht="47.25">
      <c r="A14" s="288" t="s">
        <v>1103</v>
      </c>
      <c r="B14" s="229" t="str">
        <f>Language!A795</f>
        <v xml:space="preserve">Is there documentation showing that the the Supervisor/Quality Officer received training on how to effectively troubleshoot QC failures? </v>
      </c>
      <c r="C14" s="229" t="s">
        <v>5985</v>
      </c>
      <c r="D14" s="282"/>
      <c r="F14" s="464"/>
      <c r="H14" s="465" t="str">
        <f>IF(D14=1,"Yes",IF(D14=2,"Some",IF(D14=3,"No","0")))</f>
        <v>0</v>
      </c>
      <c r="I14" s="236" t="str">
        <f>IF(H14="Yes",1,IF(H14="Some",0.5,IF(H14="No",0,"'")))</f>
        <v>'</v>
      </c>
      <c r="J14" s="466" t="str">
        <f>IF(H14="No","Training Opportunity",IF(H14="Some","Training Opportunity","'"))</f>
        <v>'</v>
      </c>
    </row>
    <row r="15" spans="1:16383" ht="31.5">
      <c r="A15" s="288"/>
      <c r="B15" s="240" t="str">
        <f>Language!A796</f>
        <v>1: Yes - 2: Some, but would like additional training - 3: No training documented</v>
      </c>
      <c r="C15" s="240" t="s">
        <v>5980</v>
      </c>
      <c r="E15" s="256"/>
      <c r="F15" s="63"/>
      <c r="G15" s="256"/>
      <c r="I15" s="256"/>
    </row>
    <row r="16" spans="1:16383" ht="31.5">
      <c r="A16" s="288" t="s">
        <v>1104</v>
      </c>
      <c r="B16" s="468" t="str">
        <f>Language!A797</f>
        <v>Does a Supervisor or qualified designee review positive culture results every day?</v>
      </c>
      <c r="C16" s="468" t="s">
        <v>5986</v>
      </c>
      <c r="D16" s="282"/>
      <c r="F16" s="467"/>
      <c r="H16" s="262">
        <f>D16</f>
        <v>0</v>
      </c>
      <c r="I16" s="236" t="str">
        <f t="shared" ref="I16:I17" si="1">IF(H16="Yes",1,IF(H16="No",0,"'"))</f>
        <v>'</v>
      </c>
    </row>
    <row r="17" spans="1:10" ht="47.25">
      <c r="A17" s="288" t="s">
        <v>481</v>
      </c>
      <c r="B17" s="270" t="str">
        <f>Language!A798</f>
        <v>Are there written guidelines stating who is permitted to modify erroneous lab results after they have been reported?</v>
      </c>
      <c r="C17" s="270" t="s">
        <v>5987</v>
      </c>
      <c r="D17" s="282"/>
      <c r="F17" s="467"/>
      <c r="H17" s="262">
        <f>D17</f>
        <v>0</v>
      </c>
      <c r="I17" s="236" t="str">
        <f t="shared" si="1"/>
        <v>'</v>
      </c>
    </row>
    <row r="18" spans="1:10">
      <c r="A18" s="288" t="s">
        <v>482</v>
      </c>
      <c r="B18" s="229" t="str">
        <f>Language!A799</f>
        <v>Who is permitted to modify erroneous lab results?</v>
      </c>
      <c r="C18" s="229" t="s">
        <v>5988</v>
      </c>
      <c r="D18" s="282"/>
      <c r="F18" s="464"/>
      <c r="H18" s="262">
        <f>D18</f>
        <v>0</v>
      </c>
      <c r="I18" s="236" t="str">
        <f>IF(H18=1,1,IF(H18=0,"'",0))</f>
        <v>'</v>
      </c>
    </row>
    <row r="19" spans="1:10" ht="31.5">
      <c r="A19" s="288"/>
      <c r="B19" s="240" t="str">
        <f>Language!A800</f>
        <v>1: Supervisors and/or persons with supervisory permission - 2: All microbiologists</v>
      </c>
      <c r="C19" s="240" t="s">
        <v>5989</v>
      </c>
    </row>
    <row r="20" spans="1:10" ht="31.5">
      <c r="A20" s="288" t="s">
        <v>483</v>
      </c>
      <c r="B20" s="229" t="str">
        <f>Language!A801</f>
        <v>When corrections to patient results are made, what is done with the erroneous result?</v>
      </c>
      <c r="C20" s="229" t="s">
        <v>5990</v>
      </c>
      <c r="D20" s="282"/>
      <c r="F20" s="467"/>
      <c r="H20" s="262">
        <f>D20</f>
        <v>0</v>
      </c>
      <c r="I20" s="236" t="str">
        <f>IF(H20=1,1,IF(H20=0,"'",0))</f>
        <v>'</v>
      </c>
    </row>
    <row r="21" spans="1:10" ht="47.25">
      <c r="A21" s="288"/>
      <c r="B21" s="240" t="str">
        <f>Language!A802</f>
        <v>1: Erroneous results remain in place but are amended to reflect that they are erroneous - 2: Erroneous results are deleted from the record - 3: Other(explain in comments)</v>
      </c>
      <c r="C21" s="240" t="s">
        <v>5991</v>
      </c>
    </row>
    <row r="22" spans="1:10" ht="16.5" thickBot="1">
      <c r="A22" s="288"/>
      <c r="B22" s="463"/>
      <c r="C22" s="463"/>
      <c r="D22" s="469"/>
      <c r="F22" s="470"/>
      <c r="H22" s="262"/>
      <c r="I22" s="236"/>
    </row>
    <row r="23" spans="1:10" ht="16.5" thickBot="1">
      <c r="A23" s="294"/>
      <c r="B23" s="397" t="str">
        <f>Language!A803</f>
        <v>LABORATORY STAFF EDUCATION/TRAINING/COMPETENCY</v>
      </c>
      <c r="C23" s="397" t="s">
        <v>6547</v>
      </c>
      <c r="D23" s="398"/>
      <c r="F23" s="461"/>
      <c r="H23" s="262"/>
      <c r="I23" s="236"/>
    </row>
    <row r="24" spans="1:10" ht="47.25">
      <c r="A24" s="288" t="s">
        <v>484</v>
      </c>
      <c r="B24" s="471" t="str">
        <f>Language!A804</f>
        <v>Does at least 50% of the technical staff possess formal education in microbiology or medical laboratory science? (Refer to the figure in column D)</v>
      </c>
      <c r="C24" s="471" t="s">
        <v>5992</v>
      </c>
      <c r="D24" s="286"/>
      <c r="E24" s="472" t="e">
        <f>'General-0.'!D136</f>
        <v>#DIV/0!</v>
      </c>
      <c r="F24" s="473"/>
      <c r="H24" s="235">
        <f>D24</f>
        <v>0</v>
      </c>
      <c r="I24" s="236" t="str">
        <f t="shared" ref="I24:I27" si="2">IF(H24="Yes",1,IF(H24="No",0,"'"))</f>
        <v>'</v>
      </c>
      <c r="J24" s="236" t="str">
        <f>IF(D24="No","System Flag","'")</f>
        <v>'</v>
      </c>
    </row>
    <row r="25" spans="1:10" ht="31.5">
      <c r="A25" s="288" t="s">
        <v>485</v>
      </c>
      <c r="B25" s="229" t="str">
        <f>Language!A805</f>
        <v>Is the lab sufficiently staffed to provide high quality services? (Including support staff.)</v>
      </c>
      <c r="C25" s="229" t="s">
        <v>5993</v>
      </c>
      <c r="D25" s="474"/>
      <c r="F25" s="473"/>
      <c r="H25" s="262">
        <f>D25</f>
        <v>0</v>
      </c>
      <c r="I25" s="236" t="str">
        <f t="shared" si="2"/>
        <v>'</v>
      </c>
      <c r="J25" s="236" t="str">
        <f>IF(D25="No","System Flag","'")</f>
        <v>'</v>
      </c>
    </row>
    <row r="26" spans="1:10" ht="31.5">
      <c r="A26" s="288" t="s">
        <v>486</v>
      </c>
      <c r="B26" s="229" t="str">
        <f>Language!A806</f>
        <v>Does the lab have a standardized process for training new employees?</v>
      </c>
      <c r="C26" s="229" t="s">
        <v>5994</v>
      </c>
      <c r="D26" s="286"/>
      <c r="F26" s="475"/>
      <c r="H26" s="235">
        <f>D26</f>
        <v>0</v>
      </c>
      <c r="I26" s="236" t="str">
        <f t="shared" si="2"/>
        <v>'</v>
      </c>
      <c r="J26" s="476"/>
    </row>
    <row r="27" spans="1:10" ht="47.25">
      <c r="A27" s="288" t="s">
        <v>487</v>
      </c>
      <c r="B27" s="229" t="str">
        <f>Language!A807</f>
        <v>Does the lab have up-to-date documentation showing which benches &amp; tests each staff member has been trained on and approved to work independently? (Review such records)</v>
      </c>
      <c r="C27" s="229" t="s">
        <v>7497</v>
      </c>
      <c r="D27" s="286"/>
      <c r="F27" s="475"/>
      <c r="H27" s="235">
        <f>D27</f>
        <v>0</v>
      </c>
      <c r="I27" s="236" t="str">
        <f t="shared" si="2"/>
        <v>'</v>
      </c>
      <c r="J27" s="476"/>
    </row>
    <row r="28" spans="1:10" ht="63">
      <c r="A28" s="288"/>
      <c r="B28" s="229" t="str">
        <f>Language!A808</f>
        <v>Do records demonstrate that lab staff receive annual competency assessments for each of the following? (Review competency records, select N/A if not on lab's test menu)</v>
      </c>
      <c r="C28" s="229" t="s">
        <v>5995</v>
      </c>
      <c r="D28" s="477"/>
      <c r="E28" s="477"/>
      <c r="F28" s="372"/>
      <c r="G28" s="477"/>
      <c r="H28" s="477"/>
      <c r="I28" s="477"/>
      <c r="J28" s="476"/>
    </row>
    <row r="29" spans="1:10">
      <c r="A29" s="288" t="s">
        <v>488</v>
      </c>
      <c r="B29" s="270" t="str">
        <f>Language!A809</f>
        <v>Blood culture</v>
      </c>
      <c r="C29" s="270" t="s">
        <v>5996</v>
      </c>
      <c r="D29" s="282"/>
      <c r="F29" s="467"/>
      <c r="H29" s="262">
        <f t="shared" ref="H29:H36" si="3">D29</f>
        <v>0</v>
      </c>
      <c r="I29" s="236" t="str">
        <f t="shared" ref="I29:I35" si="4">IF(H29="Yes",1,IF(H29="No",0,"'"))</f>
        <v>'</v>
      </c>
      <c r="J29" s="476"/>
    </row>
    <row r="30" spans="1:10">
      <c r="A30" s="288" t="s">
        <v>892</v>
      </c>
      <c r="B30" s="270" t="str">
        <f>Language!A810</f>
        <v>Urine culture</v>
      </c>
      <c r="C30" s="270" t="s">
        <v>5758</v>
      </c>
      <c r="D30" s="282"/>
      <c r="F30" s="467"/>
      <c r="H30" s="262">
        <f t="shared" si="3"/>
        <v>0</v>
      </c>
      <c r="I30" s="236" t="str">
        <f t="shared" si="4"/>
        <v>'</v>
      </c>
      <c r="J30" s="476"/>
    </row>
    <row r="31" spans="1:10">
      <c r="A31" s="288" t="s">
        <v>489</v>
      </c>
      <c r="B31" s="270" t="str">
        <f>Language!A811</f>
        <v>Stool culture</v>
      </c>
      <c r="C31" s="270" t="s">
        <v>5757</v>
      </c>
      <c r="D31" s="282"/>
      <c r="F31" s="467"/>
      <c r="H31" s="262">
        <f t="shared" si="3"/>
        <v>0</v>
      </c>
      <c r="I31" s="236" t="str">
        <f t="shared" si="4"/>
        <v>'</v>
      </c>
      <c r="J31" s="476"/>
    </row>
    <row r="32" spans="1:10">
      <c r="A32" s="288" t="s">
        <v>490</v>
      </c>
      <c r="B32" s="270" t="str">
        <f>Language!A812</f>
        <v>Respiratory culture (non-TB)</v>
      </c>
      <c r="C32" s="270" t="s">
        <v>5997</v>
      </c>
      <c r="D32" s="282"/>
      <c r="F32" s="467"/>
      <c r="H32" s="262">
        <f t="shared" si="3"/>
        <v>0</v>
      </c>
      <c r="I32" s="236" t="str">
        <f t="shared" si="4"/>
        <v>'</v>
      </c>
      <c r="J32" s="476"/>
    </row>
    <row r="33" spans="1:10">
      <c r="A33" s="288" t="s">
        <v>491</v>
      </c>
      <c r="B33" s="270" t="str">
        <f>Language!A813</f>
        <v>Wound culture</v>
      </c>
      <c r="C33" s="270" t="s">
        <v>5751</v>
      </c>
      <c r="D33" s="282"/>
      <c r="F33" s="467"/>
      <c r="H33" s="262">
        <f t="shared" si="3"/>
        <v>0</v>
      </c>
      <c r="I33" s="236" t="str">
        <f t="shared" si="4"/>
        <v>'</v>
      </c>
      <c r="J33" s="476"/>
    </row>
    <row r="34" spans="1:10">
      <c r="A34" s="288" t="s">
        <v>1105</v>
      </c>
      <c r="B34" s="377" t="str">
        <f>Language!A814</f>
        <v>Cerebrospinal Fluid Cultures</v>
      </c>
      <c r="C34" s="377" t="s">
        <v>5729</v>
      </c>
      <c r="D34" s="282"/>
      <c r="F34" s="467"/>
      <c r="H34" s="262">
        <f t="shared" si="3"/>
        <v>0</v>
      </c>
      <c r="I34" s="236" t="str">
        <f t="shared" si="4"/>
        <v>'</v>
      </c>
      <c r="J34" s="476"/>
    </row>
    <row r="35" spans="1:10">
      <c r="A35" s="288" t="s">
        <v>492</v>
      </c>
      <c r="B35" s="377" t="str">
        <f>Language!A815</f>
        <v>Sterile Body Fluid Cultures</v>
      </c>
      <c r="C35" s="377" t="s">
        <v>5998</v>
      </c>
      <c r="D35" s="282"/>
      <c r="F35" s="467"/>
      <c r="H35" s="262">
        <f t="shared" si="3"/>
        <v>0</v>
      </c>
      <c r="I35" s="236" t="str">
        <f t="shared" si="4"/>
        <v>'</v>
      </c>
      <c r="J35" s="476"/>
    </row>
    <row r="36" spans="1:10">
      <c r="A36" s="288" t="s">
        <v>493</v>
      </c>
      <c r="B36" s="270" t="str">
        <f>Language!A816</f>
        <v>Antibiotic Susceptibility Testing</v>
      </c>
      <c r="C36" s="270" t="s">
        <v>5759</v>
      </c>
      <c r="D36" s="282"/>
      <c r="F36" s="467"/>
      <c r="H36" s="262">
        <f t="shared" si="3"/>
        <v>0</v>
      </c>
      <c r="I36" s="236" t="str">
        <f t="shared" ref="I36" si="5">IF(H36="Yes",1,IF(H36="No",0,"'"))</f>
        <v>'</v>
      </c>
      <c r="J36" s="476"/>
    </row>
    <row r="37" spans="1:10" ht="252">
      <c r="A37" s="288"/>
      <c r="B37" s="478" t="str">
        <f>Language!A817</f>
        <v>Standard: Newly hired lab staff should be assessed for competency before performing independent duties and again within six months. All lab staff should be regularly assessed for testing competency at least once a year. Staff assigned to a new section should be assessed before fully assuming independent duties. When deficiencies are noted, retraining and reassessment should be planned and documented. If the employee’s competency remains below standard, further action might include supervisory review of work, re-assignment of duties, or other appropriate actions. Records of competency assessments and resulting actions should be retained in personnel files and/or quality records. Records should show which skills were assessed, how those skills were measured, and who performed the assessment.</v>
      </c>
      <c r="C37" s="478" t="s">
        <v>7498</v>
      </c>
      <c r="D37" s="479"/>
      <c r="F37" s="480"/>
      <c r="H37" s="262"/>
      <c r="I37" s="236"/>
      <c r="J37" s="476"/>
    </row>
    <row r="38" spans="1:10" ht="16.5" thickBot="1">
      <c r="A38" s="288"/>
      <c r="B38" s="463"/>
      <c r="C38" s="463"/>
      <c r="D38" s="469"/>
      <c r="F38" s="470"/>
      <c r="H38" s="262"/>
      <c r="I38" s="236"/>
    </row>
    <row r="39" spans="1:10" ht="32.25" thickBot="1">
      <c r="A39" s="294"/>
      <c r="B39" s="397" t="str">
        <f>Language!A818</f>
        <v>TOUBLESHOOTING, PROBLEM SOLVING, AND ROOT CAUSE ANALYSES</v>
      </c>
      <c r="C39" s="397" t="s">
        <v>6548</v>
      </c>
      <c r="D39" s="398"/>
      <c r="F39" s="461"/>
      <c r="H39" s="262"/>
      <c r="I39" s="236"/>
    </row>
    <row r="40" spans="1:10" ht="47.25">
      <c r="A40" s="288" t="s">
        <v>893</v>
      </c>
      <c r="B40" s="270" t="str">
        <f>Language!A819</f>
        <v>Is a root cause analysis performed when unacceptable QC results are obtained? (Request to see a recent example)</v>
      </c>
      <c r="C40" s="270" t="s">
        <v>5999</v>
      </c>
      <c r="D40" s="286"/>
      <c r="E40" s="472"/>
      <c r="F40" s="473"/>
      <c r="H40" s="235">
        <f>D40</f>
        <v>0</v>
      </c>
      <c r="I40" s="236" t="str">
        <f t="shared" ref="I40:I41" si="6">IF(H40="Yes",1,IF(H40="No",0,"'"))</f>
        <v>'</v>
      </c>
      <c r="J40" s="476"/>
    </row>
    <row r="41" spans="1:10" ht="31.5">
      <c r="A41" s="288" t="s">
        <v>1106</v>
      </c>
      <c r="B41" s="270" t="str">
        <f>Language!A820</f>
        <v>Is corrective action based on the findings of the root cause analysis documented?</v>
      </c>
      <c r="C41" s="270" t="s">
        <v>6000</v>
      </c>
      <c r="D41" s="474"/>
      <c r="F41" s="467"/>
      <c r="H41" s="262">
        <f>D41</f>
        <v>0</v>
      </c>
      <c r="I41" s="236" t="str">
        <f t="shared" si="6"/>
        <v>'</v>
      </c>
      <c r="J41" s="476"/>
    </row>
    <row r="42" spans="1:10" ht="47.25">
      <c r="A42" s="288" t="s">
        <v>494</v>
      </c>
      <c r="B42" s="270" t="str">
        <f>Language!A821</f>
        <v>Is there evidence the supervisor or Quality Officer has received adequate training on how to perform root-cause analysis of QC failures?</v>
      </c>
      <c r="C42" s="270" t="s">
        <v>6001</v>
      </c>
      <c r="D42" s="474"/>
      <c r="F42" s="481"/>
      <c r="H42" s="465" t="str">
        <f>IF(D42=1,"Yes",IF(D42=2,"Some",IF(D42=3,"No","0")))</f>
        <v>0</v>
      </c>
      <c r="I42" s="236" t="str">
        <f>IF(H42="Yes",1,IF(H42="Some",0.75,IF(H42="No",0,"'")))</f>
        <v>'</v>
      </c>
      <c r="J42" s="466" t="str">
        <f>IF(H42="No","Training Opportunity",IF(H42="Some","Training Opportunity","'"))</f>
        <v>'</v>
      </c>
    </row>
    <row r="43" spans="1:10" ht="31.5">
      <c r="A43" s="288"/>
      <c r="B43" s="240" t="str">
        <f>Language!A822</f>
        <v>1: Yes - 2: Some, but would like additional training - 3: No</v>
      </c>
      <c r="C43" s="240" t="s">
        <v>6002</v>
      </c>
      <c r="D43" s="477"/>
      <c r="E43" s="477"/>
      <c r="F43" s="372"/>
      <c r="G43" s="477"/>
      <c r="H43" s="477"/>
      <c r="I43" s="477"/>
      <c r="J43" s="476"/>
    </row>
    <row r="44" spans="1:10" ht="47.25">
      <c r="A44" s="288" t="s">
        <v>1107</v>
      </c>
      <c r="B44" s="229" t="str">
        <f>Language!A823</f>
        <v>Are patient results reported if QC of media, ID method, or AST method was not performed?</v>
      </c>
      <c r="C44" s="229" t="s">
        <v>6003</v>
      </c>
      <c r="D44" s="282"/>
      <c r="F44" s="467"/>
      <c r="H44" s="262">
        <f>D44</f>
        <v>0</v>
      </c>
      <c r="I44" s="236" t="str">
        <f>IF(H44="No",1,IF(H44="Yes",0,"'"))</f>
        <v>'</v>
      </c>
      <c r="J44" s="236" t="str">
        <f>IF(D44="Yes","Red Flag","'")</f>
        <v>'</v>
      </c>
    </row>
    <row r="45" spans="1:10" ht="47.25">
      <c r="A45" s="288" t="s">
        <v>1108</v>
      </c>
      <c r="B45" s="229" t="str">
        <f>Language!A824</f>
        <v>Are patient results reported if QC of media, ID method, or AST method failed to produce acceptable results?</v>
      </c>
      <c r="C45" s="229" t="s">
        <v>6004</v>
      </c>
      <c r="D45" s="282"/>
      <c r="F45" s="467"/>
      <c r="H45" s="262">
        <f>D45</f>
        <v>0</v>
      </c>
      <c r="I45" s="236" t="str">
        <f>IF(H45="No",1,IF(H45="Yes",0,"'"))</f>
        <v>'</v>
      </c>
      <c r="J45" s="236" t="str">
        <f>IF(D45="Yes","Red Flag","'")</f>
        <v>'</v>
      </c>
    </row>
    <row r="46" spans="1:10" ht="47.25">
      <c r="A46" s="288" t="s">
        <v>495</v>
      </c>
      <c r="B46" s="229" t="str">
        <f>Language!A825</f>
        <v>Is there evidence that the lab troubleshoots unacceptable QC results for media, reagents, ID systems and AST methods?</v>
      </c>
      <c r="C46" s="229" t="s">
        <v>6005</v>
      </c>
      <c r="D46" s="282"/>
      <c r="F46" s="467"/>
      <c r="H46" s="262">
        <f>D46</f>
        <v>0</v>
      </c>
      <c r="I46" s="236" t="str">
        <f t="shared" ref="I46:I47" si="7">IF(H46="Yes",1,IF(H46="No",0,"'"))</f>
        <v>'</v>
      </c>
      <c r="J46" s="476"/>
    </row>
    <row r="47" spans="1:10" ht="47.25">
      <c r="A47" s="288" t="s">
        <v>496</v>
      </c>
      <c r="B47" s="229" t="str">
        <f>Language!A826</f>
        <v xml:space="preserve">If automated instruments are used for ID, (e.g., Vitek, Phoenix, Microscan) is there user manual or SOP that describes how to troubleshoot instrument failures? </v>
      </c>
      <c r="C47" s="229" t="s">
        <v>6006</v>
      </c>
      <c r="D47" s="282"/>
      <c r="F47" s="467"/>
      <c r="H47" s="262">
        <f>D47</f>
        <v>0</v>
      </c>
      <c r="I47" s="236" t="str">
        <f t="shared" si="7"/>
        <v>'</v>
      </c>
    </row>
    <row r="48" spans="1:10" ht="31.5">
      <c r="A48" s="288"/>
      <c r="B48" s="240" t="str">
        <f>Language!A827</f>
        <v>Check NA if lab does not use automated instrument</v>
      </c>
      <c r="C48" s="240" t="s">
        <v>7499</v>
      </c>
    </row>
    <row r="49" spans="1:10" ht="16.5" thickBot="1">
      <c r="A49" s="288"/>
      <c r="H49" s="262"/>
      <c r="I49" s="236"/>
    </row>
    <row r="50" spans="1:10" ht="16.5" thickBot="1">
      <c r="A50" s="294"/>
      <c r="B50" s="273" t="str">
        <f>Language!A828</f>
        <v>EXTERNAL QUALITY ASSESSMENT (EQA)</v>
      </c>
      <c r="C50" s="273" t="s">
        <v>6549</v>
      </c>
      <c r="D50" s="482"/>
      <c r="F50" s="461"/>
      <c r="G50" s="34"/>
      <c r="H50" s="483"/>
      <c r="I50" s="24"/>
    </row>
    <row r="51" spans="1:10" ht="78.75">
      <c r="A51" s="288">
        <v>4.3099999999999996</v>
      </c>
      <c r="B51" s="229" t="str">
        <f>Language!A829</f>
        <v xml:space="preserve">How many times per year does the lab currently receive EQA/PT challenges that include both bacterial identification &amp; AST? (Please do not include challenges designed to focus on a single organism, e.g., TB or N.gonorrhoeae) </v>
      </c>
      <c r="C51" s="229" t="s">
        <v>7500</v>
      </c>
      <c r="D51" s="282"/>
      <c r="F51" s="467"/>
      <c r="H51" s="262">
        <f>D51</f>
        <v>0</v>
      </c>
      <c r="I51" s="236" t="str">
        <f>IF(H51=3,1,IF(H51=2,0.75,IF(H51=1,0.5,IF(H51=4,0,"'"))))</f>
        <v>'</v>
      </c>
      <c r="J51" s="236" t="str">
        <f>IF(D51=4,"System Flag","'")</f>
        <v>'</v>
      </c>
    </row>
    <row r="52" spans="1:10" ht="47.25">
      <c r="A52" s="288"/>
      <c r="B52" s="240" t="str">
        <f>Language!A830</f>
        <v>1: One time per year; 2: Two times per year; 3: Three times per year or more; 4: Zero (if zero, please answer the next question, then skip to next section)</v>
      </c>
      <c r="C52" s="240" t="s">
        <v>6008</v>
      </c>
    </row>
    <row r="53" spans="1:10" ht="31.5">
      <c r="A53" s="288">
        <v>4.32</v>
      </c>
      <c r="B53" s="229" t="str">
        <f>Language!A831</f>
        <v>If the lab does not participate in an EQA program, what is the reason? (Informational, not scored)</v>
      </c>
      <c r="C53" s="229" t="s">
        <v>6009</v>
      </c>
      <c r="D53" s="484"/>
      <c r="F53" s="467"/>
    </row>
    <row r="54" spans="1:10" ht="31.5">
      <c r="A54" s="288">
        <v>4.33</v>
      </c>
      <c r="B54" s="229" t="str">
        <f>Language!A832</f>
        <v>Is the EQA/PT provider ISO-17043 accredited?</v>
      </c>
      <c r="C54" s="229" t="s">
        <v>6010</v>
      </c>
      <c r="D54" s="282"/>
      <c r="F54" s="485"/>
      <c r="H54" s="262">
        <f>D54</f>
        <v>0</v>
      </c>
      <c r="I54" s="236" t="str">
        <f t="shared" ref="I54" si="8">IF(H54="Yes",1,IF(H54="No",0,"'"))</f>
        <v>'</v>
      </c>
    </row>
    <row r="55" spans="1:10">
      <c r="A55" s="288"/>
      <c r="B55" s="486" t="str">
        <f>Language!A833</f>
        <v>Please list provider in comments</v>
      </c>
      <c r="C55" s="486" t="s">
        <v>6011</v>
      </c>
      <c r="E55" s="256"/>
      <c r="G55" s="256"/>
      <c r="I55" s="256"/>
    </row>
    <row r="56" spans="1:10" ht="47.25">
      <c r="A56" s="298" t="s">
        <v>497</v>
      </c>
      <c r="B56" s="487" t="str">
        <f>Language!A834</f>
        <v>Are the test methods used on EQA isolates the same as the test methods used for routine patient isolates?</v>
      </c>
      <c r="C56" s="487" t="s">
        <v>7501</v>
      </c>
      <c r="D56" s="282"/>
      <c r="E56" s="256"/>
      <c r="F56" s="488"/>
      <c r="G56" s="256"/>
      <c r="H56" s="262">
        <f t="shared" ref="H56:H61" si="9">D56</f>
        <v>0</v>
      </c>
      <c r="I56" s="236" t="str">
        <f t="shared" ref="I56" si="10">IF(H56="Yes",1,IF(H56="No",0,"'"))</f>
        <v>'</v>
      </c>
    </row>
    <row r="57" spans="1:10" ht="47.25">
      <c r="A57" s="298" t="s">
        <v>1885</v>
      </c>
      <c r="B57" s="487" t="str">
        <f>Language!A835</f>
        <v>Does the lab ever perform additional testing on an EQA isolate compared to what would be performed on a typical patient isolate?</v>
      </c>
      <c r="C57" s="487" t="s">
        <v>6013</v>
      </c>
      <c r="D57" s="282"/>
      <c r="E57" s="256"/>
      <c r="F57" s="488"/>
      <c r="G57" s="256"/>
      <c r="H57" s="262">
        <f t="shared" si="9"/>
        <v>0</v>
      </c>
      <c r="I57" s="236" t="str">
        <f>IF(H57="Yes",0,IF(H57="No",1,"'"))</f>
        <v>'</v>
      </c>
    </row>
    <row r="58" spans="1:10" ht="47.25">
      <c r="A58" s="298" t="s">
        <v>1109</v>
      </c>
      <c r="B58" s="487" t="str">
        <f>Language!A836</f>
        <v>Does the lab ever send EQA isolates to another lab for confirmation before submitting results?</v>
      </c>
      <c r="C58" s="487" t="s">
        <v>7502</v>
      </c>
      <c r="D58" s="282"/>
      <c r="E58" s="256"/>
      <c r="F58" s="488"/>
      <c r="G58" s="256"/>
      <c r="H58" s="262">
        <f t="shared" si="9"/>
        <v>0</v>
      </c>
      <c r="I58" s="236" t="str">
        <f t="shared" ref="I58:I59" si="11">IF(H58="Yes",0,IF(H58="No",1,"'"))</f>
        <v>'</v>
      </c>
    </row>
    <row r="59" spans="1:10" ht="31.5">
      <c r="A59" s="298" t="s">
        <v>498</v>
      </c>
      <c r="B59" s="487" t="str">
        <f>Language!A837</f>
        <v>Does the lab ever call another lab to ask what their EQA result was before submitting results?</v>
      </c>
      <c r="C59" s="487" t="s">
        <v>6014</v>
      </c>
      <c r="D59" s="282"/>
      <c r="E59" s="256"/>
      <c r="F59" s="488"/>
      <c r="G59" s="256"/>
      <c r="H59" s="262">
        <f t="shared" si="9"/>
        <v>0</v>
      </c>
      <c r="I59" s="236" t="str">
        <f t="shared" si="11"/>
        <v>'</v>
      </c>
    </row>
    <row r="60" spans="1:10" ht="63">
      <c r="A60" s="298" t="s">
        <v>499</v>
      </c>
      <c r="B60" s="270" t="str">
        <f>Language!A838</f>
        <v>Are PT/EQA specimens tested by the same staff performing patient testing? (Look for evidence that all staff participate in the challenges, not only supervisors or senior staff)</v>
      </c>
      <c r="C60" s="270" t="s">
        <v>6015</v>
      </c>
      <c r="D60" s="282"/>
      <c r="F60" s="467"/>
      <c r="H60" s="262">
        <f t="shared" si="9"/>
        <v>0</v>
      </c>
      <c r="I60" s="236" t="str">
        <f t="shared" ref="I60" si="12">IF(H60="Yes",1,IF(H60="No",0,"'"))</f>
        <v>'</v>
      </c>
    </row>
    <row r="61" spans="1:10" ht="31.5">
      <c r="A61" s="298" t="s">
        <v>500</v>
      </c>
      <c r="B61" s="270" t="str">
        <f>Language!A839</f>
        <v xml:space="preserve">On average, how long does the lab have to wait before receiving the results of their PT/EQA performance? </v>
      </c>
      <c r="C61" s="270" t="s">
        <v>6016</v>
      </c>
      <c r="D61" s="282"/>
      <c r="F61" s="481"/>
      <c r="H61" s="262">
        <f t="shared" si="9"/>
        <v>0</v>
      </c>
      <c r="I61" s="236" t="str">
        <f>IF(H61=1,1,IF(H61=2,0.5,IF(H61=0,"'",0)))</f>
        <v>'</v>
      </c>
      <c r="J61" s="489" t="str">
        <f>IF(H61=2,"System Flag",IF(H61=3,"System Flag","'"))</f>
        <v>'</v>
      </c>
    </row>
    <row r="62" spans="1:10" ht="31.5">
      <c r="A62" s="288"/>
      <c r="B62" s="240" t="str">
        <f>Language!A840</f>
        <v>1: Less than 2 months; 2: 2 – 6 months; 3: More than 6 months; NA: no EQA</v>
      </c>
      <c r="C62" s="240" t="s">
        <v>6017</v>
      </c>
      <c r="D62" s="484"/>
      <c r="F62" s="481"/>
      <c r="I62" s="256"/>
    </row>
    <row r="63" spans="1:10" ht="31.5">
      <c r="A63" s="298" t="s">
        <v>501</v>
      </c>
      <c r="B63" s="270" t="str">
        <f>Language!A841</f>
        <v xml:space="preserve">Review the 3 most recent EQA challenges for organism identification. On how many did the lab score &gt;80%? </v>
      </c>
      <c r="C63" s="270" t="s">
        <v>7503</v>
      </c>
      <c r="D63" s="282"/>
      <c r="F63" s="464"/>
      <c r="H63" s="262">
        <f>D63</f>
        <v>0</v>
      </c>
      <c r="I63" s="236" t="str">
        <f>IF(H63=3,1,IF(H63=2,0.75,IF(H63=1,0.33,IF(H63="None",0,"'"))))</f>
        <v>'</v>
      </c>
    </row>
    <row r="64" spans="1:10">
      <c r="A64" s="298"/>
      <c r="B64" s="240" t="str">
        <f>Language!A842</f>
        <v>If scores are not made available to review, select "None"</v>
      </c>
      <c r="C64" s="240" t="s">
        <v>6018</v>
      </c>
      <c r="D64" s="459"/>
      <c r="E64" s="459"/>
      <c r="F64" s="490"/>
      <c r="G64" s="459"/>
      <c r="H64" s="459"/>
      <c r="I64" s="459"/>
    </row>
    <row r="65" spans="1:10" ht="31.5">
      <c r="A65" s="298" t="s">
        <v>502</v>
      </c>
      <c r="B65" s="270" t="str">
        <f>Language!A843</f>
        <v xml:space="preserve">Review the 3 most recent EQA challenges for AST. On how many did the lab score &gt;80%? </v>
      </c>
      <c r="C65" s="270" t="s">
        <v>6019</v>
      </c>
      <c r="D65" s="282"/>
      <c r="F65" s="491"/>
      <c r="H65" s="262">
        <f>D65</f>
        <v>0</v>
      </c>
      <c r="I65" s="236" t="str">
        <f>IF(H65=3,1,IF(H65=2,0.75,IF(H65=1,0.33,IF(H65="None",0,"'"))))</f>
        <v>'</v>
      </c>
    </row>
    <row r="66" spans="1:10">
      <c r="A66" s="298"/>
      <c r="B66" s="240" t="str">
        <f>Language!A844</f>
        <v>If scores are not made available to review, select "None"</v>
      </c>
      <c r="C66" s="240" t="s">
        <v>6018</v>
      </c>
      <c r="D66" s="459"/>
      <c r="E66" s="459"/>
      <c r="F66" s="490"/>
      <c r="G66" s="459"/>
      <c r="H66" s="459"/>
      <c r="I66" s="459"/>
    </row>
    <row r="67" spans="1:10" ht="47.25">
      <c r="A67" s="298" t="s">
        <v>503</v>
      </c>
      <c r="B67" s="270" t="str">
        <f>Language!A845</f>
        <v>Is a root cause analysis performed when unacceptable PT/EQA results are obtained? (Request to see a recent example)</v>
      </c>
      <c r="C67" s="270" t="s">
        <v>6020</v>
      </c>
      <c r="D67" s="282"/>
      <c r="F67" s="467"/>
      <c r="H67" s="262">
        <f>D67</f>
        <v>0</v>
      </c>
      <c r="I67" s="236" t="str">
        <f t="shared" ref="I67:I68" si="13">IF(H67="Yes",1,IF(H67="No",0,"'"))</f>
        <v>'</v>
      </c>
    </row>
    <row r="68" spans="1:10" ht="31.5">
      <c r="A68" s="298" t="s">
        <v>504</v>
      </c>
      <c r="B68" s="270" t="str">
        <f>Language!A846</f>
        <v>Is corrective action based on the findings of the root cause analysis documented?</v>
      </c>
      <c r="C68" s="270" t="s">
        <v>6000</v>
      </c>
      <c r="D68" s="282"/>
      <c r="F68" s="467"/>
      <c r="H68" s="262">
        <f>D68</f>
        <v>0</v>
      </c>
      <c r="I68" s="236" t="str">
        <f t="shared" si="13"/>
        <v>'</v>
      </c>
    </row>
    <row r="69" spans="1:10" ht="47.25">
      <c r="A69" s="298" t="s">
        <v>505</v>
      </c>
      <c r="B69" s="270" t="str">
        <f>Language!A847</f>
        <v>Is there evidence the supervisor or Quality Officer has received adequate training on how to perform root-cause analysis for EQA failures?</v>
      </c>
      <c r="C69" s="270" t="s">
        <v>6021</v>
      </c>
      <c r="D69" s="492"/>
      <c r="F69" s="481"/>
      <c r="H69" s="465" t="str">
        <f>IF(D69=1,"Yes",IF(D69=2,"Some",IF(D69=3,"No","0")))</f>
        <v>0</v>
      </c>
      <c r="I69" s="236" t="str">
        <f>IF(H69="Yes",1,IF(H69="Some",0.75,IF(H69="No",0,"'")))</f>
        <v>'</v>
      </c>
      <c r="J69" s="493" t="str">
        <f>IF(H69="No","Training Opportunity",IF(H69="Some","Training Opportunity","'"))</f>
        <v>'</v>
      </c>
    </row>
    <row r="70" spans="1:10" ht="31.5">
      <c r="A70" s="288"/>
      <c r="B70" s="240" t="str">
        <f>Language!A848</f>
        <v>1: Yes - 2: Some, but would like additional training - 3: No</v>
      </c>
      <c r="C70" s="240" t="s">
        <v>6002</v>
      </c>
      <c r="D70" s="26"/>
      <c r="F70" s="244"/>
      <c r="H70" s="26"/>
    </row>
    <row r="71" spans="1:10" ht="47.25">
      <c r="A71" s="298" t="s">
        <v>506</v>
      </c>
      <c r="B71" s="270" t="str">
        <f>Language!A849</f>
        <v xml:space="preserve">Is laboratory leadership notified of all unacceptable EQA results as soon as they are received? </v>
      </c>
      <c r="C71" s="270" t="s">
        <v>6022</v>
      </c>
      <c r="D71" s="282"/>
      <c r="F71" s="467"/>
      <c r="H71" s="262">
        <f>D71</f>
        <v>0</v>
      </c>
      <c r="I71" s="236" t="str">
        <f t="shared" ref="I71" si="14">IF(H71="Yes",1,IF(H71="No",0,"'"))</f>
        <v>'</v>
      </c>
    </row>
    <row r="72" spans="1:10">
      <c r="E72" s="256"/>
      <c r="F72" s="63"/>
      <c r="G72" s="256"/>
      <c r="I72" s="256"/>
    </row>
    <row r="74" spans="1:10">
      <c r="B74" s="494"/>
      <c r="C74" s="494"/>
    </row>
  </sheetData>
  <phoneticPr fontId="26" type="noConversion"/>
  <conditionalFormatting sqref="I4 I22:I23 I49 I37">
    <cfRule type="cellIs" dxfId="1706" priority="1005" stopIfTrue="1" operator="lessThan">
      <formula>0.5</formula>
    </cfRule>
    <cfRule type="cellIs" dxfId="1705" priority="1006" stopIfTrue="1" operator="between">
      <formula>0.5</formula>
      <formula>0.75</formula>
    </cfRule>
    <cfRule type="cellIs" dxfId="1704" priority="1007" stopIfTrue="1" operator="greaterThan">
      <formula>0.75</formula>
    </cfRule>
  </conditionalFormatting>
  <conditionalFormatting sqref="I61">
    <cfRule type="cellIs" dxfId="1703" priority="795" stopIfTrue="1" operator="lessThan">
      <formula>0.5</formula>
    </cfRule>
    <cfRule type="cellIs" dxfId="1702" priority="796" stopIfTrue="1" operator="between">
      <formula>0.5</formula>
      <formula>0.75</formula>
    </cfRule>
    <cfRule type="cellIs" dxfId="1701" priority="797" stopIfTrue="1" operator="greaterThan">
      <formula>0.75</formula>
    </cfRule>
  </conditionalFormatting>
  <conditionalFormatting sqref="I70">
    <cfRule type="cellIs" dxfId="1700" priority="792" stopIfTrue="1" operator="lessThan">
      <formula>0.5</formula>
    </cfRule>
    <cfRule type="cellIs" dxfId="1699" priority="793" stopIfTrue="1" operator="between">
      <formula>0.5</formula>
      <formula>0.75</formula>
    </cfRule>
    <cfRule type="cellIs" dxfId="1698" priority="794" stopIfTrue="1" operator="greaterThan">
      <formula>0.75</formula>
    </cfRule>
  </conditionalFormatting>
  <conditionalFormatting sqref="I18">
    <cfRule type="cellIs" dxfId="1697" priority="435" stopIfTrue="1" operator="lessThan">
      <formula>0.5</formula>
    </cfRule>
    <cfRule type="cellIs" dxfId="1696" priority="436" stopIfTrue="1" operator="between">
      <formula>0.5</formula>
      <formula>0.75</formula>
    </cfRule>
    <cfRule type="cellIs" dxfId="1695" priority="437" stopIfTrue="1" operator="greaterThan">
      <formula>0.75</formula>
    </cfRule>
  </conditionalFormatting>
  <conditionalFormatting sqref="I20">
    <cfRule type="cellIs" dxfId="1694" priority="432" stopIfTrue="1" operator="lessThan">
      <formula>0.5</formula>
    </cfRule>
    <cfRule type="cellIs" dxfId="1693" priority="433" stopIfTrue="1" operator="between">
      <formula>0.5</formula>
      <formula>0.75</formula>
    </cfRule>
    <cfRule type="cellIs" dxfId="1692" priority="434" stopIfTrue="1" operator="greaterThan">
      <formula>0.75</formula>
    </cfRule>
  </conditionalFormatting>
  <conditionalFormatting sqref="I51">
    <cfRule type="cellIs" dxfId="1691" priority="429" stopIfTrue="1" operator="lessThan">
      <formula>0.5</formula>
    </cfRule>
    <cfRule type="cellIs" dxfId="1690" priority="430" stopIfTrue="1" operator="between">
      <formula>0.5</formula>
      <formula>0.75</formula>
    </cfRule>
    <cfRule type="cellIs" dxfId="1689" priority="431" stopIfTrue="1" operator="greaterThan">
      <formula>0.75</formula>
    </cfRule>
  </conditionalFormatting>
  <conditionalFormatting sqref="I63 I65">
    <cfRule type="cellIs" dxfId="1688" priority="423" stopIfTrue="1" operator="lessThan">
      <formula>0.5</formula>
    </cfRule>
    <cfRule type="cellIs" dxfId="1687" priority="424" stopIfTrue="1" operator="between">
      <formula>0.5</formula>
      <formula>0.75</formula>
    </cfRule>
    <cfRule type="cellIs" dxfId="1686" priority="425" stopIfTrue="1" operator="greaterThan">
      <formula>0.75</formula>
    </cfRule>
  </conditionalFormatting>
  <conditionalFormatting sqref="I70 I2:I4 I49:I53 I72:I1048576 I15 I11 I18:I23 I55 I13 I61:I63 I65">
    <cfRule type="containsText" dxfId="1685" priority="407" stopIfTrue="1" operator="containsText" text="RED FLAG">
      <formula>NOT(ISERROR(SEARCH("RED FLAG",I2)))</formula>
    </cfRule>
  </conditionalFormatting>
  <conditionalFormatting sqref="D50">
    <cfRule type="cellIs" dxfId="1684" priority="303" stopIfTrue="1" operator="greaterThanOrEqual">
      <formula>0.8</formula>
    </cfRule>
    <cfRule type="cellIs" dxfId="1683" priority="304" stopIfTrue="1" operator="between">
      <formula>0.5</formula>
      <formula>0.799</formula>
    </cfRule>
    <cfRule type="cellIs" dxfId="1682" priority="305" stopIfTrue="1" operator="lessThan">
      <formula>0.5</formula>
    </cfRule>
  </conditionalFormatting>
  <conditionalFormatting sqref="D4">
    <cfRule type="cellIs" dxfId="1681" priority="281" stopIfTrue="1" operator="greaterThanOrEqual">
      <formula>0.8</formula>
    </cfRule>
    <cfRule type="cellIs" dxfId="1680" priority="282" stopIfTrue="1" operator="between">
      <formula>0.5</formula>
      <formula>0.799</formula>
    </cfRule>
    <cfRule type="cellIs" dxfId="1679" priority="283" stopIfTrue="1" operator="lessThan">
      <formula>0.5</formula>
    </cfRule>
  </conditionalFormatting>
  <conditionalFormatting sqref="I14">
    <cfRule type="cellIs" dxfId="1678" priority="246" stopIfTrue="1" operator="lessThan">
      <formula>0.5</formula>
    </cfRule>
    <cfRule type="cellIs" dxfId="1677" priority="247" stopIfTrue="1" operator="between">
      <formula>0.5</formula>
      <formula>0.75</formula>
    </cfRule>
    <cfRule type="cellIs" dxfId="1676" priority="248" stopIfTrue="1" operator="greaterThan">
      <formula>0.75</formula>
    </cfRule>
  </conditionalFormatting>
  <conditionalFormatting sqref="I14">
    <cfRule type="containsText" dxfId="1675" priority="245" stopIfTrue="1" operator="containsText" text="RED FLAG">
      <formula>NOT(ISERROR(SEARCH("RED FLAG",I14)))</formula>
    </cfRule>
  </conditionalFormatting>
  <conditionalFormatting sqref="D23">
    <cfRule type="cellIs" dxfId="1674" priority="161" stopIfTrue="1" operator="greaterThanOrEqual">
      <formula>0.8</formula>
    </cfRule>
    <cfRule type="cellIs" dxfId="1673" priority="162" stopIfTrue="1" operator="between">
      <formula>0.5</formula>
      <formula>0.799</formula>
    </cfRule>
    <cfRule type="cellIs" dxfId="1672" priority="163" stopIfTrue="1" operator="lessThan">
      <formula>0.5</formula>
    </cfRule>
  </conditionalFormatting>
  <conditionalFormatting sqref="I38:I39">
    <cfRule type="cellIs" dxfId="1671" priority="128" stopIfTrue="1" operator="lessThan">
      <formula>0.5</formula>
    </cfRule>
    <cfRule type="cellIs" dxfId="1670" priority="129" stopIfTrue="1" operator="between">
      <formula>0.5</formula>
      <formula>0.75</formula>
    </cfRule>
    <cfRule type="cellIs" dxfId="1669" priority="130" stopIfTrue="1" operator="greaterThan">
      <formula>0.75</formula>
    </cfRule>
  </conditionalFormatting>
  <conditionalFormatting sqref="I38:I39">
    <cfRule type="containsText" dxfId="1668" priority="127" stopIfTrue="1" operator="containsText" text="RED FLAG">
      <formula>NOT(ISERROR(SEARCH("RED FLAG",I38)))</formula>
    </cfRule>
  </conditionalFormatting>
  <conditionalFormatting sqref="D39">
    <cfRule type="cellIs" dxfId="1667" priority="118" stopIfTrue="1" operator="greaterThanOrEqual">
      <formula>0.8</formula>
    </cfRule>
    <cfRule type="cellIs" dxfId="1666" priority="119" stopIfTrue="1" operator="between">
      <formula>0.5</formula>
      <formula>0.799</formula>
    </cfRule>
    <cfRule type="cellIs" dxfId="1665" priority="120" stopIfTrue="1" operator="lessThan">
      <formula>0.5</formula>
    </cfRule>
  </conditionalFormatting>
  <conditionalFormatting sqref="I44:I45">
    <cfRule type="cellIs" dxfId="1664" priority="105" stopIfTrue="1" operator="lessThan">
      <formula>0.5</formula>
    </cfRule>
    <cfRule type="cellIs" dxfId="1663" priority="106" stopIfTrue="1" operator="between">
      <formula>0.5</formula>
      <formula>0.75</formula>
    </cfRule>
    <cfRule type="cellIs" dxfId="1662" priority="107" stopIfTrue="1" operator="greaterThan">
      <formula>0.75</formula>
    </cfRule>
  </conditionalFormatting>
  <conditionalFormatting sqref="I45">
    <cfRule type="cellIs" dxfId="1661" priority="99" stopIfTrue="1" operator="lessThan">
      <formula>0.5</formula>
    </cfRule>
    <cfRule type="cellIs" dxfId="1660" priority="100" stopIfTrue="1" operator="between">
      <formula>0.5</formula>
      <formula>0.75</formula>
    </cfRule>
    <cfRule type="cellIs" dxfId="1659" priority="101" stopIfTrue="1" operator="greaterThan">
      <formula>0.75</formula>
    </cfRule>
  </conditionalFormatting>
  <conditionalFormatting sqref="I44:I45">
    <cfRule type="containsText" dxfId="1658" priority="98" stopIfTrue="1" operator="containsText" text="RED FLAG">
      <formula>NOT(ISERROR(SEARCH("RED FLAG",I44)))</formula>
    </cfRule>
  </conditionalFormatting>
  <conditionalFormatting sqref="I57:I59">
    <cfRule type="cellIs" dxfId="1657" priority="63" stopIfTrue="1" operator="lessThan">
      <formula>0.5</formula>
    </cfRule>
    <cfRule type="cellIs" dxfId="1656" priority="64" stopIfTrue="1" operator="between">
      <formula>0.5</formula>
      <formula>0.75</formula>
    </cfRule>
    <cfRule type="cellIs" dxfId="1655" priority="65" stopIfTrue="1" operator="greaterThan">
      <formula>0.75</formula>
    </cfRule>
  </conditionalFormatting>
  <conditionalFormatting sqref="I57:I59">
    <cfRule type="containsText" dxfId="1654" priority="62" stopIfTrue="1" operator="containsText" text="RED FLAG">
      <formula>NOT(ISERROR(SEARCH("RED FLAG",I57)))</formula>
    </cfRule>
  </conditionalFormatting>
  <conditionalFormatting sqref="J44:J45">
    <cfRule type="cellIs" dxfId="1653" priority="51" stopIfTrue="1" operator="lessThan">
      <formula>0.5</formula>
    </cfRule>
    <cfRule type="cellIs" dxfId="1652" priority="52" stopIfTrue="1" operator="between">
      <formula>0.5</formula>
      <formula>0.75</formula>
    </cfRule>
    <cfRule type="cellIs" dxfId="1651" priority="53" stopIfTrue="1" operator="greaterThan">
      <formula>0.75</formula>
    </cfRule>
  </conditionalFormatting>
  <conditionalFormatting sqref="J44:J45">
    <cfRule type="containsText" dxfId="1650" priority="50" stopIfTrue="1" operator="containsText" text="RED FLAG">
      <formula>NOT(ISERROR(SEARCH("RED FLAG",J44)))</formula>
    </cfRule>
  </conditionalFormatting>
  <conditionalFormatting sqref="J24:J25">
    <cfRule type="containsText" dxfId="1649" priority="45" operator="containsText" text="System Flag">
      <formula>NOT(ISERROR(SEARCH("System Flag",J24)))</formula>
    </cfRule>
  </conditionalFormatting>
  <conditionalFormatting sqref="J51">
    <cfRule type="containsText" dxfId="1648" priority="44" operator="containsText" text="System Flag">
      <formula>NOT(ISERROR(SEARCH("System Flag",J51)))</formula>
    </cfRule>
  </conditionalFormatting>
  <conditionalFormatting sqref="J69">
    <cfRule type="containsText" dxfId="1647" priority="42" operator="containsText" text="Training Opportunity">
      <formula>NOT(ISERROR(SEARCH("Training Opportunity",J69)))</formula>
    </cfRule>
  </conditionalFormatting>
  <conditionalFormatting sqref="J61">
    <cfRule type="containsText" dxfId="1646" priority="41" operator="containsText" text="System Flag">
      <formula>NOT(ISERROR(SEARCH("System Flag",J61)))</formula>
    </cfRule>
  </conditionalFormatting>
  <conditionalFormatting sqref="J14">
    <cfRule type="containsText" dxfId="1645" priority="40" operator="containsText" text="Training Opportunity">
      <formula>NOT(ISERROR(SEARCH("Training Opportunity",J14)))</formula>
    </cfRule>
  </conditionalFormatting>
  <conditionalFormatting sqref="I9">
    <cfRule type="containsText" dxfId="1644" priority="39" stopIfTrue="1" operator="containsText" text="RED FLAG">
      <formula>NOT(ISERROR(SEARCH("RED FLAG",I9)))</formula>
    </cfRule>
  </conditionalFormatting>
  <conditionalFormatting sqref="I8">
    <cfRule type="cellIs" dxfId="1643" priority="36" stopIfTrue="1" operator="lessThan">
      <formula>0.5</formula>
    </cfRule>
    <cfRule type="cellIs" dxfId="1642" priority="37" stopIfTrue="1" operator="between">
      <formula>0.5</formula>
      <formula>0.75</formula>
    </cfRule>
    <cfRule type="cellIs" dxfId="1641" priority="38" stopIfTrue="1" operator="greaterThan">
      <formula>0.75</formula>
    </cfRule>
  </conditionalFormatting>
  <conditionalFormatting sqref="I8">
    <cfRule type="containsText" dxfId="1640" priority="35" stopIfTrue="1" operator="containsText" text="RED FLAG">
      <formula>NOT(ISERROR(SEARCH("RED FLAG",I8)))</formula>
    </cfRule>
  </conditionalFormatting>
  <conditionalFormatting sqref="J8">
    <cfRule type="containsText" dxfId="1639" priority="34" operator="containsText" text="Training Opportunity">
      <formula>NOT(ISERROR(SEARCH("Training Opportunity",J8)))</formula>
    </cfRule>
  </conditionalFormatting>
  <conditionalFormatting sqref="I69 I42">
    <cfRule type="cellIs" dxfId="1638" priority="31" stopIfTrue="1" operator="lessThan">
      <formula>0.5</formula>
    </cfRule>
    <cfRule type="cellIs" dxfId="1637" priority="32" stopIfTrue="1" operator="between">
      <formula>0.5</formula>
      <formula>0.75</formula>
    </cfRule>
    <cfRule type="cellIs" dxfId="1636" priority="33" stopIfTrue="1" operator="greaterThan">
      <formula>0.75</formula>
    </cfRule>
  </conditionalFormatting>
  <conditionalFormatting sqref="I69 I42">
    <cfRule type="containsText" dxfId="1635" priority="30" stopIfTrue="1" operator="containsText" text="RED FLAG">
      <formula>NOT(ISERROR(SEARCH("RED FLAG",I42)))</formula>
    </cfRule>
  </conditionalFormatting>
  <conditionalFormatting sqref="I5:I7">
    <cfRule type="cellIs" dxfId="1634" priority="27" stopIfTrue="1" operator="lessThan">
      <formula>0.5</formula>
    </cfRule>
    <cfRule type="cellIs" dxfId="1633" priority="28" stopIfTrue="1" operator="between">
      <formula>0.5</formula>
      <formula>0.75</formula>
    </cfRule>
    <cfRule type="cellIs" dxfId="1632" priority="29" stopIfTrue="1" operator="greaterThan">
      <formula>0.75</formula>
    </cfRule>
  </conditionalFormatting>
  <conditionalFormatting sqref="I5:I7">
    <cfRule type="containsText" dxfId="1631" priority="26" stopIfTrue="1" operator="containsText" text="RED FLAG">
      <formula>NOT(ISERROR(SEARCH("RED FLAG",I5)))</formula>
    </cfRule>
  </conditionalFormatting>
  <conditionalFormatting sqref="I71 I67:I68 I60 I56 I54 I46:I47 I40:I41 I24:I27 I16:I17 I29:I36">
    <cfRule type="cellIs" dxfId="1630" priority="23" stopIfTrue="1" operator="lessThan">
      <formula>0.5</formula>
    </cfRule>
    <cfRule type="cellIs" dxfId="1629" priority="24" stopIfTrue="1" operator="between">
      <formula>0.5</formula>
      <formula>0.75</formula>
    </cfRule>
    <cfRule type="cellIs" dxfId="1628" priority="25" stopIfTrue="1" operator="greaterThan">
      <formula>0.75</formula>
    </cfRule>
  </conditionalFormatting>
  <conditionalFormatting sqref="I71 I67:I68 I60 I56 I54 I46:I47 I40:I41 I24:I27 I16:I17 I29:I36">
    <cfRule type="containsText" dxfId="1627" priority="22" stopIfTrue="1" operator="containsText" text="RED FLAG">
      <formula>NOT(ISERROR(SEARCH("RED FLAG",I16)))</formula>
    </cfRule>
  </conditionalFormatting>
  <conditionalFormatting sqref="I10">
    <cfRule type="cellIs" dxfId="1626" priority="19" stopIfTrue="1" operator="lessThan">
      <formula>0.5</formula>
    </cfRule>
    <cfRule type="cellIs" dxfId="1625" priority="20" stopIfTrue="1" operator="between">
      <formula>0.5</formula>
      <formula>0.75</formula>
    </cfRule>
    <cfRule type="cellIs" dxfId="1624" priority="21" stopIfTrue="1" operator="greaterThan">
      <formula>0.75</formula>
    </cfRule>
  </conditionalFormatting>
  <conditionalFormatting sqref="I10">
    <cfRule type="containsText" dxfId="1623" priority="18" stopIfTrue="1" operator="containsText" text="RED FLAG">
      <formula>NOT(ISERROR(SEARCH("RED FLAG",I10)))</formula>
    </cfRule>
  </conditionalFormatting>
  <conditionalFormatting sqref="I10">
    <cfRule type="cellIs" dxfId="1622" priority="15" stopIfTrue="1" operator="lessThan">
      <formula>0.5</formula>
    </cfRule>
    <cfRule type="cellIs" dxfId="1621" priority="16" stopIfTrue="1" operator="between">
      <formula>0.5</formula>
      <formula>0.75</formula>
    </cfRule>
    <cfRule type="cellIs" dxfId="1620" priority="17" stopIfTrue="1" operator="greaterThan">
      <formula>0.75</formula>
    </cfRule>
  </conditionalFormatting>
  <conditionalFormatting sqref="I10">
    <cfRule type="cellIs" dxfId="1619" priority="12" stopIfTrue="1" operator="lessThan">
      <formula>0.5</formula>
    </cfRule>
    <cfRule type="cellIs" dxfId="1618" priority="13" stopIfTrue="1" operator="between">
      <formula>0.5</formula>
      <formula>0.75</formula>
    </cfRule>
    <cfRule type="cellIs" dxfId="1617" priority="14" stopIfTrue="1" operator="greaterThan">
      <formula>0.75</formula>
    </cfRule>
  </conditionalFormatting>
  <conditionalFormatting sqref="I12">
    <cfRule type="cellIs" dxfId="1616" priority="9" stopIfTrue="1" operator="lessThan">
      <formula>0.5</formula>
    </cfRule>
    <cfRule type="cellIs" dxfId="1615" priority="10" stopIfTrue="1" operator="between">
      <formula>0.5</formula>
      <formula>0.75</formula>
    </cfRule>
    <cfRule type="cellIs" dxfId="1614" priority="11" stopIfTrue="1" operator="greaterThan">
      <formula>0.75</formula>
    </cfRule>
  </conditionalFormatting>
  <conditionalFormatting sqref="I12">
    <cfRule type="containsText" dxfId="1613" priority="8" stopIfTrue="1" operator="containsText" text="RED FLAG">
      <formula>NOT(ISERROR(SEARCH("RED FLAG",I12)))</formula>
    </cfRule>
  </conditionalFormatting>
  <conditionalFormatting sqref="I12">
    <cfRule type="cellIs" dxfId="1612" priority="5" stopIfTrue="1" operator="lessThan">
      <formula>0.5</formula>
    </cfRule>
    <cfRule type="cellIs" dxfId="1611" priority="6" stopIfTrue="1" operator="between">
      <formula>0.5</formula>
      <formula>0.75</formula>
    </cfRule>
    <cfRule type="cellIs" dxfId="1610" priority="7" stopIfTrue="1" operator="greaterThan">
      <formula>0.75</formula>
    </cfRule>
  </conditionalFormatting>
  <conditionalFormatting sqref="I12">
    <cfRule type="cellIs" dxfId="1609" priority="2" stopIfTrue="1" operator="lessThan">
      <formula>0.5</formula>
    </cfRule>
    <cfRule type="cellIs" dxfId="1608" priority="3" stopIfTrue="1" operator="between">
      <formula>0.5</formula>
      <formula>0.75</formula>
    </cfRule>
    <cfRule type="cellIs" dxfId="1607" priority="4" stopIfTrue="1" operator="greaterThan">
      <formula>0.75</formula>
    </cfRule>
  </conditionalFormatting>
  <conditionalFormatting sqref="J42">
    <cfRule type="containsText" dxfId="1606" priority="1" operator="containsText" text="Training Opportunity">
      <formula>NOT(ISERROR(SEARCH("Training Opportunity",J42)))</formula>
    </cfRule>
  </conditionalFormatting>
  <dataValidations count="7">
    <dataValidation type="list" allowBlank="1" showInputMessage="1" showErrorMessage="1" sqref="D63 D65">
      <formula1>"None,1,2,3"</formula1>
    </dataValidation>
    <dataValidation type="list" allowBlank="1" showInputMessage="1" showErrorMessage="1" sqref="D10 D51">
      <formula1>"1,2,3,4"</formula1>
    </dataValidation>
    <dataValidation type="list" allowBlank="1" showInputMessage="1" showErrorMessage="1" sqref="D12 D42 D69 D20 D14 D8">
      <formula1>"1,2,3"</formula1>
    </dataValidation>
    <dataValidation type="list" allowBlank="1" showInputMessage="1" showErrorMessage="1" sqref="D16:D17 D54 D40:D41 D67:D68 D71 D24:D27 D56:D60 D46 D5:D7">
      <formula1>"Yes,No"</formula1>
    </dataValidation>
    <dataValidation type="list" allowBlank="1" showInputMessage="1" showErrorMessage="1" sqref="D61">
      <formula1>"1,2,3,NA"</formula1>
    </dataValidation>
    <dataValidation type="list" allowBlank="1" showInputMessage="1" showErrorMessage="1" sqref="D18">
      <formula1>"1,2"</formula1>
    </dataValidation>
    <dataValidation type="list" allowBlank="1" showInputMessage="1" showErrorMessage="1" sqref="D44:D45 D47 D29:D36">
      <formula1>"Yes,No,NA"</formula1>
    </dataValidation>
  </dataValidations>
  <pageMargins left="0.25" right="0.25" top="0.75" bottom="0.75" header="0.3" footer="0.3"/>
  <pageSetup paperSize="9" scale="88" fitToHeight="12" orientation="landscape" r:id="rId1"/>
  <headerFooter>
    <oddFooter>&amp;C&amp;A &amp;P</oddFooter>
  </headerFooter>
  <rowBreaks count="2" manualBreakCount="2">
    <brk id="27" max="5" man="1"/>
    <brk id="49" max="4" man="1"/>
  </rowBreaks>
  <extLst>
    <ext xmlns:x14="http://schemas.microsoft.com/office/spreadsheetml/2009/9/main" uri="{78C0D931-6437-407d-A8EE-F0AAD7539E65}">
      <x14:conditionalFormattings>
        <x14:conditionalFormatting xmlns:xm="http://schemas.microsoft.com/office/excel/2006/main">
          <x14:cfRule type="containsText" priority="94" stopIfTrue="1" operator="containsText" text="RED FLAG" id="{797EB4E3-901F-4BB2-B2CF-62FF73E25CE9}">
            <xm:f>NOT(ISERROR(SEARCH("RED FLAG",'ID QC-6.'!I58)))</xm:f>
            <x14:dxf>
              <font>
                <color rgb="FF9C0006"/>
              </font>
              <fill>
                <patternFill>
                  <bgColor rgb="FFFFC7CE"/>
                </patternFill>
              </fill>
            </x14:dxf>
          </x14:cfRule>
          <xm:sqref>I48</xm:sqref>
        </x14:conditionalFormatting>
        <x14:conditionalFormatting xmlns:xm="http://schemas.microsoft.com/office/excel/2006/main">
          <x14:cfRule type="containsText" priority="1466" stopIfTrue="1" operator="containsText" text="RED FLAG" id="{ED4EC6D2-1DAA-49D1-91B7-E1EE272799D4}">
            <xm:f>NOT(ISERROR(SEARCH("RED FLAG",'AST Policy-13.'!I46)))</xm:f>
            <x14:dxf>
              <font>
                <color rgb="FF9C0006"/>
              </font>
              <fill>
                <patternFill>
                  <bgColor rgb="FFFFC7CE"/>
                </patternFill>
              </fill>
            </x14:dxf>
          </x14:cfRule>
          <xm:sqref>I37</xm:sqref>
        </x14:conditionalFormatting>
      </x14:conditionalFormatting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70C0"/>
    <pageSetUpPr fitToPage="1"/>
  </sheetPr>
  <dimension ref="A1:J92"/>
  <sheetViews>
    <sheetView view="pageBreakPreview" topLeftCell="A2" zoomScale="80" zoomScaleNormal="100" zoomScaleSheetLayoutView="80" workbookViewId="0">
      <selection activeCell="C81" sqref="C1:C1048576"/>
    </sheetView>
  </sheetViews>
  <sheetFormatPr defaultColWidth="11" defaultRowHeight="15.75"/>
  <cols>
    <col min="1" max="1" width="4.625" style="403" customWidth="1"/>
    <col min="2" max="3" width="47.25" style="229" customWidth="1"/>
    <col min="4" max="4" width="5.125" style="256" customWidth="1"/>
    <col min="5" max="5" width="3.625" style="26" customWidth="1"/>
    <col min="6" max="6" width="37.625" style="83" customWidth="1"/>
    <col min="7" max="7" width="3.625" style="26" customWidth="1"/>
    <col min="8" max="8" width="5.125" style="256" customWidth="1"/>
    <col min="9" max="9" width="5.125" style="26" customWidth="1"/>
    <col min="10" max="10" width="9.625" style="26" customWidth="1"/>
    <col min="11" max="16384" width="11" style="26"/>
  </cols>
  <sheetData>
    <row r="1" spans="1:10" ht="31.5" hidden="1">
      <c r="B1" s="214" t="s">
        <v>5697</v>
      </c>
      <c r="C1" s="214" t="s">
        <v>5767</v>
      </c>
    </row>
    <row r="2" spans="1:10" ht="31.5">
      <c r="A2" s="288"/>
      <c r="B2" s="15" t="str">
        <f>Language!A850</f>
        <v>5- MEDIA PREPARATION AND QUALITY CONTROL</v>
      </c>
      <c r="C2" s="15" t="s">
        <v>7504</v>
      </c>
      <c r="D2" s="17"/>
      <c r="F2" s="458" t="str">
        <f>'Facility-1.'!F2</f>
        <v>Comments/ Nhận xét</v>
      </c>
      <c r="H2" s="229"/>
    </row>
    <row r="3" spans="1:10" ht="16.5" thickBot="1">
      <c r="A3" s="288"/>
      <c r="B3" s="495"/>
      <c r="C3" s="495"/>
      <c r="D3" s="243"/>
      <c r="F3" s="63"/>
      <c r="H3" s="229"/>
    </row>
    <row r="4" spans="1:10" ht="16.5" thickBot="1">
      <c r="A4" s="294"/>
      <c r="B4" s="273" t="str">
        <f>Language!A851</f>
        <v>MEDIA PREPARATION SOPs</v>
      </c>
      <c r="C4" s="273" t="s">
        <v>6534</v>
      </c>
      <c r="D4" s="274"/>
      <c r="F4" s="461"/>
      <c r="H4" s="262"/>
      <c r="I4" s="236"/>
    </row>
    <row r="5" spans="1:10" ht="47.25">
      <c r="A5" s="288" t="s">
        <v>507</v>
      </c>
      <c r="B5" s="270" t="str">
        <f>Language!A852</f>
        <v xml:space="preserve">Are  media-specific SOPs in place for each type of media reconstituted in house? </v>
      </c>
      <c r="C5" s="270" t="s">
        <v>6529</v>
      </c>
      <c r="D5" s="282"/>
      <c r="F5" s="467"/>
      <c r="H5" s="262">
        <f>D5</f>
        <v>0</v>
      </c>
      <c r="I5" s="236" t="str">
        <f t="shared" ref="I5:I18" si="0">IF(H5="Yes",1,IF(H5="No",0,"'"))</f>
        <v>'</v>
      </c>
      <c r="J5" s="496"/>
    </row>
    <row r="6" spans="1:10" ht="31.5">
      <c r="A6" s="288"/>
      <c r="B6" s="229" t="str">
        <f>Language!A853</f>
        <v>Do all media preparation records including the following?</v>
      </c>
      <c r="C6" s="229" t="s">
        <v>6530</v>
      </c>
      <c r="D6" s="26"/>
      <c r="F6" s="467"/>
      <c r="H6" s="262">
        <f t="shared" ref="H6:H69" si="1">D6</f>
        <v>0</v>
      </c>
      <c r="J6" s="20"/>
    </row>
    <row r="7" spans="1:10">
      <c r="A7" s="288" t="s">
        <v>508</v>
      </c>
      <c r="B7" s="270" t="str">
        <f>Language!A854</f>
        <v>Name of media</v>
      </c>
      <c r="C7" s="270" t="s">
        <v>6531</v>
      </c>
      <c r="D7" s="282"/>
      <c r="F7" s="467"/>
      <c r="H7" s="262">
        <f t="shared" si="1"/>
        <v>0</v>
      </c>
      <c r="I7" s="236" t="str">
        <f t="shared" si="0"/>
        <v>'</v>
      </c>
    </row>
    <row r="8" spans="1:10">
      <c r="A8" s="288" t="s">
        <v>509</v>
      </c>
      <c r="B8" s="270" t="str">
        <f>Language!A855</f>
        <v>Date of preparation</v>
      </c>
      <c r="C8" s="270" t="s">
        <v>6023</v>
      </c>
      <c r="D8" s="282"/>
      <c r="F8" s="467"/>
      <c r="H8" s="262">
        <f t="shared" si="1"/>
        <v>0</v>
      </c>
      <c r="I8" s="236" t="str">
        <f t="shared" si="0"/>
        <v>'</v>
      </c>
    </row>
    <row r="9" spans="1:10">
      <c r="A9" s="288" t="s">
        <v>510</v>
      </c>
      <c r="B9" s="270" t="str">
        <f>Language!A856</f>
        <v>Batch number</v>
      </c>
      <c r="C9" s="270" t="s">
        <v>6024</v>
      </c>
      <c r="D9" s="282"/>
      <c r="F9" s="467"/>
      <c r="H9" s="262">
        <f t="shared" si="1"/>
        <v>0</v>
      </c>
      <c r="I9" s="236" t="str">
        <f t="shared" si="0"/>
        <v>'</v>
      </c>
    </row>
    <row r="10" spans="1:10">
      <c r="A10" s="288" t="s">
        <v>511</v>
      </c>
      <c r="B10" s="270" t="str">
        <f>Language!A857</f>
        <v>Quantity made</v>
      </c>
      <c r="C10" s="270" t="s">
        <v>6025</v>
      </c>
      <c r="D10" s="282"/>
      <c r="F10" s="467"/>
      <c r="H10" s="262">
        <f t="shared" si="1"/>
        <v>0</v>
      </c>
      <c r="I10" s="236" t="str">
        <f t="shared" si="0"/>
        <v>'</v>
      </c>
    </row>
    <row r="11" spans="1:10">
      <c r="A11" s="288" t="s">
        <v>512</v>
      </c>
      <c r="B11" s="270" t="str">
        <f>Language!A858</f>
        <v>pH</v>
      </c>
      <c r="C11" s="270" t="s">
        <v>5802</v>
      </c>
      <c r="D11" s="282"/>
      <c r="F11" s="488"/>
      <c r="H11" s="262">
        <f t="shared" si="1"/>
        <v>0</v>
      </c>
      <c r="I11" s="236" t="str">
        <f t="shared" si="0"/>
        <v>'</v>
      </c>
    </row>
    <row r="12" spans="1:10">
      <c r="A12" s="288" t="s">
        <v>513</v>
      </c>
      <c r="B12" s="270" t="str">
        <f>Language!A859</f>
        <v>Name of preparer</v>
      </c>
      <c r="C12" s="270" t="s">
        <v>6026</v>
      </c>
      <c r="D12" s="282"/>
      <c r="F12" s="467"/>
      <c r="H12" s="262">
        <f t="shared" si="1"/>
        <v>0</v>
      </c>
      <c r="I12" s="236" t="str">
        <f t="shared" si="0"/>
        <v>'</v>
      </c>
    </row>
    <row r="13" spans="1:10">
      <c r="A13" s="288" t="s">
        <v>514</v>
      </c>
      <c r="B13" s="270" t="str">
        <f>Language!A860</f>
        <v>Expiration Date</v>
      </c>
      <c r="C13" s="270" t="s">
        <v>6027</v>
      </c>
      <c r="D13" s="282"/>
      <c r="F13" s="467"/>
      <c r="H13" s="262">
        <f t="shared" si="1"/>
        <v>0</v>
      </c>
      <c r="I13" s="236" t="str">
        <f t="shared" si="0"/>
        <v>'</v>
      </c>
    </row>
    <row r="14" spans="1:10" ht="31.5">
      <c r="A14" s="288"/>
      <c r="B14" s="229" t="str">
        <f>Language!A861</f>
        <v>Observe the media reconstituted in house, is each batch clearly labeled with the following?</v>
      </c>
      <c r="C14" s="229" t="s">
        <v>7505</v>
      </c>
      <c r="D14" s="26"/>
      <c r="F14" s="63"/>
      <c r="H14" s="262">
        <f t="shared" si="1"/>
        <v>0</v>
      </c>
    </row>
    <row r="15" spans="1:10">
      <c r="A15" s="288" t="s">
        <v>515</v>
      </c>
      <c r="B15" s="270" t="str">
        <f>Language!A862</f>
        <v>Name of media</v>
      </c>
      <c r="C15" s="270" t="s">
        <v>6531</v>
      </c>
      <c r="D15" s="282"/>
      <c r="F15" s="467"/>
      <c r="H15" s="262">
        <f t="shared" si="1"/>
        <v>0</v>
      </c>
      <c r="I15" s="236" t="str">
        <f t="shared" si="0"/>
        <v>'</v>
      </c>
    </row>
    <row r="16" spans="1:10">
      <c r="A16" s="288" t="s">
        <v>811</v>
      </c>
      <c r="B16" s="497" t="str">
        <f>Language!A863</f>
        <v>Date of preparation</v>
      </c>
      <c r="C16" s="497" t="s">
        <v>6023</v>
      </c>
      <c r="D16" s="282"/>
      <c r="F16" s="467"/>
      <c r="H16" s="262">
        <f t="shared" si="1"/>
        <v>0</v>
      </c>
      <c r="I16" s="236" t="str">
        <f t="shared" si="0"/>
        <v>'</v>
      </c>
    </row>
    <row r="17" spans="1:10">
      <c r="A17" s="288" t="s">
        <v>516</v>
      </c>
      <c r="B17" s="270" t="str">
        <f>Language!A864</f>
        <v>Expiration date</v>
      </c>
      <c r="C17" s="270" t="s">
        <v>6027</v>
      </c>
      <c r="D17" s="282"/>
      <c r="F17" s="467"/>
      <c r="H17" s="262">
        <f t="shared" si="1"/>
        <v>0</v>
      </c>
      <c r="I17" s="236" t="str">
        <f t="shared" si="0"/>
        <v>'</v>
      </c>
    </row>
    <row r="18" spans="1:10">
      <c r="A18" s="288" t="s">
        <v>517</v>
      </c>
      <c r="B18" s="270" t="str">
        <f>Language!A865</f>
        <v>Date opened</v>
      </c>
      <c r="C18" s="270" t="s">
        <v>7457</v>
      </c>
      <c r="D18" s="282"/>
      <c r="F18" s="467"/>
      <c r="H18" s="262">
        <f t="shared" si="1"/>
        <v>0</v>
      </c>
      <c r="I18" s="236" t="str">
        <f t="shared" si="0"/>
        <v>'</v>
      </c>
    </row>
    <row r="19" spans="1:10" ht="16.5" thickBot="1">
      <c r="A19" s="498"/>
      <c r="B19" s="256"/>
      <c r="C19" s="256"/>
      <c r="D19" s="26"/>
      <c r="F19" s="63"/>
      <c r="H19" s="262">
        <f t="shared" si="1"/>
        <v>0</v>
      </c>
    </row>
    <row r="20" spans="1:10" ht="16.5" thickBot="1">
      <c r="A20" s="294"/>
      <c r="B20" s="273" t="str">
        <f>Language!A866</f>
        <v xml:space="preserve">GENERAL MEDIA PREPARATION </v>
      </c>
      <c r="C20" s="273" t="s">
        <v>7506</v>
      </c>
      <c r="D20" s="274"/>
      <c r="F20" s="461"/>
      <c r="H20" s="262">
        <f t="shared" si="1"/>
        <v>0</v>
      </c>
      <c r="I20" s="236"/>
    </row>
    <row r="21" spans="1:10" ht="47.25">
      <c r="A21" s="298" t="s">
        <v>518</v>
      </c>
      <c r="B21" s="83" t="str">
        <f>Language!A867</f>
        <v>Is media prepared in a separate room, apart from the room where specimens and cultures are processed?</v>
      </c>
      <c r="C21" s="83" t="s">
        <v>6028</v>
      </c>
      <c r="D21" s="499"/>
      <c r="F21" s="500"/>
      <c r="H21" s="262">
        <f t="shared" si="1"/>
        <v>0</v>
      </c>
      <c r="I21" s="236" t="str">
        <f t="shared" ref="I21:I26" si="2">IF(H21="Yes",1,IF(H21="No",0,"'"))</f>
        <v>'</v>
      </c>
    </row>
    <row r="22" spans="1:10" ht="31.5">
      <c r="A22" s="298" t="s">
        <v>519</v>
      </c>
      <c r="B22" s="83" t="str">
        <f>Language!A868</f>
        <v>Is media prepared in a clean room?</v>
      </c>
      <c r="C22" s="83" t="s">
        <v>6535</v>
      </c>
      <c r="D22" s="499"/>
      <c r="F22" s="500"/>
      <c r="H22" s="262">
        <f t="shared" si="1"/>
        <v>0</v>
      </c>
      <c r="I22" s="236" t="str">
        <f t="shared" si="2"/>
        <v>'</v>
      </c>
    </row>
    <row r="23" spans="1:10" ht="47.25">
      <c r="A23" s="298" t="s">
        <v>520</v>
      </c>
      <c r="B23" s="229" t="str">
        <f>Language!A869</f>
        <v>Is deionized water (DI) or distilled water used to prepare all media?</v>
      </c>
      <c r="C23" s="229" t="s">
        <v>6536</v>
      </c>
      <c r="D23" s="499"/>
      <c r="F23" s="500"/>
      <c r="H23" s="262">
        <f t="shared" si="1"/>
        <v>0</v>
      </c>
      <c r="I23" s="236" t="str">
        <f t="shared" si="2"/>
        <v>'</v>
      </c>
      <c r="J23" s="20"/>
    </row>
    <row r="24" spans="1:10" ht="31.5">
      <c r="A24" s="298" t="s">
        <v>521</v>
      </c>
      <c r="B24" s="229" t="str">
        <f>Language!A870</f>
        <v>Are the media suspensions mixed with a magnetic stir bar while boiling?</v>
      </c>
      <c r="C24" s="229" t="s">
        <v>6029</v>
      </c>
      <c r="D24" s="499"/>
      <c r="F24" s="253"/>
      <c r="H24" s="262">
        <f t="shared" si="1"/>
        <v>0</v>
      </c>
      <c r="I24" s="236" t="str">
        <f t="shared" si="2"/>
        <v>'</v>
      </c>
    </row>
    <row r="25" spans="1:10" ht="31.5">
      <c r="A25" s="298" t="s">
        <v>1886</v>
      </c>
      <c r="B25" s="229" t="str">
        <f>Language!A871</f>
        <v>Is the dissolved suspension autoclaved in a clean autoclave at 15 psi, 121°C, for 15 minutes?</v>
      </c>
      <c r="C25" s="229" t="s">
        <v>6030</v>
      </c>
      <c r="D25" s="499"/>
      <c r="F25" s="253"/>
      <c r="H25" s="262">
        <f t="shared" si="1"/>
        <v>0</v>
      </c>
      <c r="I25" s="236" t="str">
        <f t="shared" si="2"/>
        <v>'</v>
      </c>
    </row>
    <row r="26" spans="1:10" ht="47.25">
      <c r="A26" s="298" t="s">
        <v>1887</v>
      </c>
      <c r="B26" s="229" t="str">
        <f>Language!A872</f>
        <v>Is the autoclaved suspension cooled to 45-50°C before adding additional compounds (e.g. blood)?</v>
      </c>
      <c r="C26" s="229" t="s">
        <v>6031</v>
      </c>
      <c r="D26" s="499"/>
      <c r="F26" s="253"/>
      <c r="H26" s="262">
        <f t="shared" si="1"/>
        <v>0</v>
      </c>
      <c r="I26" s="236" t="str">
        <f t="shared" si="2"/>
        <v>'</v>
      </c>
    </row>
    <row r="27" spans="1:10" ht="31.5">
      <c r="A27" s="298" t="s">
        <v>522</v>
      </c>
      <c r="B27" s="256" t="str">
        <f>Language!A873</f>
        <v>What is the source of the blood used to make the blood agar, chocolate, and/or MHB plates?</v>
      </c>
      <c r="C27" s="256" t="s">
        <v>6032</v>
      </c>
      <c r="D27" s="492"/>
      <c r="F27" s="464"/>
      <c r="H27" s="262">
        <f t="shared" si="1"/>
        <v>0</v>
      </c>
      <c r="I27" s="236" t="str">
        <f>IF(H27=1,1,IF(H27=2,0,IF(H27=3,0,"'")))</f>
        <v>'</v>
      </c>
      <c r="J27" s="85"/>
    </row>
    <row r="28" spans="1:10" ht="47.25">
      <c r="A28" s="288"/>
      <c r="B28" s="501" t="str">
        <f>Language!A874</f>
        <v xml:space="preserve">1: Sheep’s blood - 2: Human blood (e.g., from expired packed cells) - 3: Other source (please describe in comments) </v>
      </c>
      <c r="C28" s="501" t="s">
        <v>6033</v>
      </c>
      <c r="F28" s="417"/>
      <c r="H28" s="262">
        <f t="shared" si="1"/>
        <v>0</v>
      </c>
    </row>
    <row r="29" spans="1:10" ht="31.5">
      <c r="A29" s="298" t="s">
        <v>818</v>
      </c>
      <c r="B29" s="229" t="str">
        <f>Language!A875</f>
        <v xml:space="preserve">Is the pH recorded for all media prepared in house? </v>
      </c>
      <c r="C29" s="229" t="s">
        <v>6034</v>
      </c>
      <c r="D29" s="499"/>
      <c r="F29" s="253"/>
      <c r="H29" s="262">
        <f t="shared" si="1"/>
        <v>0</v>
      </c>
      <c r="I29" s="236" t="str">
        <f t="shared" ref="I29:I31" si="3">IF(H29="Yes",1,IF(H29="No",0,"'"))</f>
        <v>'</v>
      </c>
    </row>
    <row r="30" spans="1:10" ht="31.5">
      <c r="A30" s="298" t="s">
        <v>1888</v>
      </c>
      <c r="B30" s="256" t="str">
        <f>Language!A876</f>
        <v>Is all prepared media stored at 2-8°C until use?</v>
      </c>
      <c r="C30" s="256" t="s">
        <v>6533</v>
      </c>
      <c r="D30" s="492"/>
      <c r="F30" s="464"/>
      <c r="H30" s="262">
        <f t="shared" si="1"/>
        <v>0</v>
      </c>
      <c r="I30" s="236" t="str">
        <f t="shared" si="3"/>
        <v>'</v>
      </c>
    </row>
    <row r="31" spans="1:10" ht="31.5">
      <c r="A31" s="298" t="s">
        <v>819</v>
      </c>
      <c r="B31" s="502" t="str">
        <f>Language!A877</f>
        <v>Are plates are stored inside bags/sleeves to avoid dehydration?</v>
      </c>
      <c r="C31" s="502" t="s">
        <v>7507</v>
      </c>
      <c r="D31" s="492"/>
      <c r="F31" s="464"/>
      <c r="H31" s="262">
        <f t="shared" si="1"/>
        <v>0</v>
      </c>
      <c r="I31" s="236" t="str">
        <f t="shared" si="3"/>
        <v>'</v>
      </c>
    </row>
    <row r="32" spans="1:10" ht="16.5" thickBot="1">
      <c r="A32" s="288"/>
      <c r="B32" s="502"/>
      <c r="C32" s="502"/>
      <c r="D32" s="503"/>
      <c r="F32" s="504"/>
      <c r="H32" s="262">
        <f t="shared" si="1"/>
        <v>0</v>
      </c>
      <c r="I32" s="236"/>
    </row>
    <row r="33" spans="1:10" ht="16.5" thickBot="1">
      <c r="A33" s="294"/>
      <c r="B33" s="273" t="str">
        <f>Language!A878</f>
        <v xml:space="preserve">DISTILLED/DEIONIZED WATER PREPARATION </v>
      </c>
      <c r="C33" s="273" t="s">
        <v>7508</v>
      </c>
      <c r="D33" s="274"/>
      <c r="F33" s="461"/>
      <c r="H33" s="262">
        <f t="shared" si="1"/>
        <v>0</v>
      </c>
      <c r="I33" s="236"/>
    </row>
    <row r="34" spans="1:10" ht="47.25">
      <c r="A34" s="288"/>
      <c r="B34" s="270" t="str">
        <f>Language!A879</f>
        <v xml:space="preserve">If the lab or facility produces it's own distilled or deionized water, are QC records present for the following? </v>
      </c>
      <c r="C34" s="270" t="s">
        <v>6035</v>
      </c>
      <c r="D34" s="26"/>
      <c r="F34" s="54"/>
      <c r="H34" s="262">
        <f t="shared" si="1"/>
        <v>0</v>
      </c>
      <c r="I34" s="236"/>
      <c r="J34" s="20"/>
    </row>
    <row r="35" spans="1:10">
      <c r="A35" s="298" t="s">
        <v>820</v>
      </c>
      <c r="B35" s="487" t="str">
        <f>Language!A880</f>
        <v>Conductimetry</v>
      </c>
      <c r="C35" s="487" t="s">
        <v>944</v>
      </c>
      <c r="D35" s="286"/>
      <c r="F35" s="500"/>
      <c r="H35" s="262">
        <f t="shared" si="1"/>
        <v>0</v>
      </c>
      <c r="I35" s="236" t="str">
        <f t="shared" ref="I35:I38" si="4">IF(H35="Yes",1,IF(H35="No",0,"'"))</f>
        <v>'</v>
      </c>
    </row>
    <row r="36" spans="1:10">
      <c r="A36" s="298" t="s">
        <v>1110</v>
      </c>
      <c r="B36" s="487" t="str">
        <f>Language!A881</f>
        <v>pH</v>
      </c>
      <c r="C36" s="487" t="s">
        <v>5802</v>
      </c>
      <c r="D36" s="286"/>
      <c r="F36" s="500"/>
      <c r="H36" s="262">
        <f t="shared" si="1"/>
        <v>0</v>
      </c>
      <c r="I36" s="236" t="str">
        <f t="shared" si="4"/>
        <v>'</v>
      </c>
    </row>
    <row r="37" spans="1:10">
      <c r="A37" s="298" t="s">
        <v>1111</v>
      </c>
      <c r="B37" s="487" t="str">
        <f>Language!A882</f>
        <v>Sterility</v>
      </c>
      <c r="C37" s="487" t="s">
        <v>6036</v>
      </c>
      <c r="D37" s="286"/>
      <c r="F37" s="500"/>
      <c r="H37" s="262">
        <f t="shared" si="1"/>
        <v>0</v>
      </c>
      <c r="I37" s="236" t="str">
        <f t="shared" si="4"/>
        <v>'</v>
      </c>
    </row>
    <row r="38" spans="1:10" ht="63">
      <c r="A38" s="298" t="s">
        <v>1889</v>
      </c>
      <c r="B38" s="270" t="str">
        <f>Language!A883</f>
        <v xml:space="preserve">If the lab purchases distilled or deionized water, does it come with a Certificate of Analysis demonstrating proper pH, sterility and conductimetry? </v>
      </c>
      <c r="C38" s="270" t="s">
        <v>6037</v>
      </c>
      <c r="D38" s="286"/>
      <c r="F38" s="500"/>
      <c r="H38" s="262">
        <f t="shared" si="1"/>
        <v>0</v>
      </c>
      <c r="I38" s="236" t="str">
        <f t="shared" si="4"/>
        <v>'</v>
      </c>
      <c r="J38" s="20"/>
    </row>
    <row r="39" spans="1:10" ht="16.5" thickBot="1">
      <c r="A39" s="288"/>
      <c r="B39" s="501"/>
      <c r="C39" s="501"/>
      <c r="D39" s="26"/>
      <c r="F39" s="480"/>
      <c r="H39" s="262">
        <f t="shared" si="1"/>
        <v>0</v>
      </c>
      <c r="I39" s="236"/>
    </row>
    <row r="40" spans="1:10" ht="16.5" thickBot="1">
      <c r="A40" s="294"/>
      <c r="B40" s="273" t="str">
        <f>Language!A884</f>
        <v>ROUTINE MEDIA QC</v>
      </c>
      <c r="C40" s="273" t="s">
        <v>6537</v>
      </c>
      <c r="D40" s="274"/>
      <c r="F40" s="461"/>
      <c r="H40" s="262">
        <f t="shared" si="1"/>
        <v>0</v>
      </c>
    </row>
    <row r="41" spans="1:10" ht="31.5">
      <c r="A41" s="298" t="s">
        <v>1890</v>
      </c>
      <c r="B41" s="229" t="str">
        <f>Language!A885</f>
        <v xml:space="preserve">Are new batches of media checked for sterility by incubating a portion of un-inoculated plates? </v>
      </c>
      <c r="C41" s="229" t="s">
        <v>6038</v>
      </c>
      <c r="D41" s="282"/>
      <c r="F41" s="467"/>
      <c r="H41" s="262">
        <f t="shared" si="1"/>
        <v>0</v>
      </c>
      <c r="I41" s="236" t="str">
        <f t="shared" ref="I41" si="5">IF(H41="Yes",1,IF(H41="No",0,"'"))</f>
        <v>'</v>
      </c>
    </row>
    <row r="42" spans="1:10" ht="47.25">
      <c r="A42" s="298" t="s">
        <v>1891</v>
      </c>
      <c r="B42" s="256" t="str">
        <f>Language!A886</f>
        <v>Are media quality controlled by using ATCC or ATCC-derivative strains?</v>
      </c>
      <c r="C42" s="256" t="s">
        <v>7509</v>
      </c>
      <c r="D42" s="282"/>
      <c r="F42" s="467"/>
      <c r="H42" s="262">
        <f t="shared" si="1"/>
        <v>0</v>
      </c>
      <c r="I42" s="236" t="str">
        <f>IF(H42=1,1,IF(H42=2,0.5,IF(H42=3,0,"'")))</f>
        <v>'</v>
      </c>
    </row>
    <row r="43" spans="1:10">
      <c r="A43" s="288"/>
      <c r="B43" s="501" t="str">
        <f>Language!A887</f>
        <v>1: All - 2: Some - 3: None</v>
      </c>
      <c r="C43" s="501" t="s">
        <v>6039</v>
      </c>
      <c r="D43" s="26"/>
      <c r="F43" s="63"/>
      <c r="H43" s="262">
        <f t="shared" si="1"/>
        <v>0</v>
      </c>
    </row>
    <row r="44" spans="1:10" ht="47.25">
      <c r="A44" s="298" t="s">
        <v>1112</v>
      </c>
      <c r="B44" s="256" t="str">
        <f>Language!A888</f>
        <v xml:space="preserve">Do records demonstrate that QC is performed on each newly reconstituted batch or newly received lot number/shipment of media? </v>
      </c>
      <c r="C44" s="256" t="s">
        <v>7510</v>
      </c>
      <c r="D44" s="282"/>
      <c r="F44" s="467"/>
      <c r="H44" s="262">
        <f t="shared" si="1"/>
        <v>0</v>
      </c>
      <c r="I44" s="236" t="str">
        <f t="shared" ref="I44:I52" si="6">IF(H44="Yes",1,IF(H44="No",0,"'"))</f>
        <v>'</v>
      </c>
    </row>
    <row r="45" spans="1:10" ht="63">
      <c r="A45" s="298" t="s">
        <v>1113</v>
      </c>
      <c r="B45" s="256" t="str">
        <f>Language!A889</f>
        <v xml:space="preserve">Do QC records for blood agar plates demonstrate that they are checked for their ability to support growth of fastidious organisms such as Streptococcus pneumoniae? </v>
      </c>
      <c r="C45" s="256" t="s">
        <v>7511</v>
      </c>
      <c r="D45" s="282"/>
      <c r="F45" s="467"/>
      <c r="H45" s="262">
        <f t="shared" si="1"/>
        <v>0</v>
      </c>
      <c r="I45" s="236" t="str">
        <f t="shared" si="6"/>
        <v>'</v>
      </c>
    </row>
    <row r="46" spans="1:10" ht="47.25">
      <c r="A46" s="298" t="s">
        <v>1114</v>
      </c>
      <c r="B46" s="270" t="str">
        <f>Language!A890</f>
        <v xml:space="preserve">Do QC records for blood agar plates demonstrate that they are checked for their ability to show beta, alpha, and gamma hemolysis? </v>
      </c>
      <c r="C46" s="270" t="s">
        <v>6040</v>
      </c>
      <c r="D46" s="282"/>
      <c r="F46" s="467"/>
      <c r="H46" s="262">
        <f t="shared" si="1"/>
        <v>0</v>
      </c>
      <c r="I46" s="236" t="str">
        <f t="shared" si="6"/>
        <v>'</v>
      </c>
    </row>
    <row r="47" spans="1:10" ht="63">
      <c r="A47" s="298" t="s">
        <v>1115</v>
      </c>
      <c r="B47" s="270" t="str">
        <f>Language!A891</f>
        <v>Do QC records for chocolate agar plates demonstrate that they are checked for their ability to support the growth of fastidious organisms, such as Neisseria gonorrhoeae or H.influenzae?</v>
      </c>
      <c r="C47" s="270" t="s">
        <v>6041</v>
      </c>
      <c r="D47" s="282"/>
      <c r="F47" s="467"/>
      <c r="H47" s="262">
        <f t="shared" si="1"/>
        <v>0</v>
      </c>
      <c r="I47" s="236" t="str">
        <f t="shared" si="6"/>
        <v>'</v>
      </c>
    </row>
    <row r="48" spans="1:10" ht="94.5">
      <c r="A48" s="298" t="s">
        <v>1116</v>
      </c>
      <c r="B48" s="270" t="str">
        <f>Language!A892</f>
        <v>MacConkey (MAC) and Eosin methylene blue (EMB) agars contain bile salts and/or dyes that are toxic for Gram positive bacteria when made properly. Do QC records for MAC and/or EMB plates demonstrate that each batch/lot is challenged using a Gram positive organism?</v>
      </c>
      <c r="C48" s="270" t="s">
        <v>7512</v>
      </c>
      <c r="D48" s="282"/>
      <c r="F48" s="467"/>
      <c r="H48" s="262">
        <f t="shared" si="1"/>
        <v>0</v>
      </c>
      <c r="I48" s="236" t="str">
        <f t="shared" si="6"/>
        <v>'</v>
      </c>
    </row>
    <row r="49" spans="1:9" ht="94.5">
      <c r="A49" s="298" t="s">
        <v>1117</v>
      </c>
      <c r="B49" s="270" t="str">
        <f>Language!A893</f>
        <v>Dyes and pH indicators in MAC and EMB plates provide a color indicator to distinguish between lactose fermenting (LF) and non-lactose fermenting (NLF) Gram negative organisms. Do QC records for MAC and/or EMB plates demonstrate that each batch/lot is challenged using both LF and NLF organisms?</v>
      </c>
      <c r="C49" s="270" t="s">
        <v>6042</v>
      </c>
      <c r="D49" s="282"/>
      <c r="F49" s="467"/>
      <c r="H49" s="262">
        <f t="shared" si="1"/>
        <v>0</v>
      </c>
      <c r="I49" s="236" t="str">
        <f t="shared" si="6"/>
        <v>'</v>
      </c>
    </row>
    <row r="50" spans="1:9" ht="63">
      <c r="A50" s="298" t="s">
        <v>1118</v>
      </c>
      <c r="B50" s="270" t="str">
        <f>Language!A894</f>
        <v>Do QC records for selective stool agar plates (e.g. XLD, SS, HE) demonstrate that they are checked for their ability to suppress the growth of Gram positive organisms?</v>
      </c>
      <c r="C50" s="270" t="s">
        <v>7513</v>
      </c>
      <c r="D50" s="282"/>
      <c r="F50" s="467"/>
      <c r="H50" s="262">
        <f t="shared" si="1"/>
        <v>0</v>
      </c>
      <c r="I50" s="236" t="str">
        <f t="shared" si="6"/>
        <v>'</v>
      </c>
    </row>
    <row r="51" spans="1:9" ht="78.75">
      <c r="A51" s="298" t="s">
        <v>1119</v>
      </c>
      <c r="B51" s="270" t="str">
        <f>Language!A895</f>
        <v>Do QC records for selective stool agar plates demonstrate that they are checked for their ability to make H2S (hydrogen sulfide) production visible using an H2S producing organism, such as Salmonella spp or Proteus vulgaris?</v>
      </c>
      <c r="C51" s="270" t="s">
        <v>7514</v>
      </c>
      <c r="D51" s="282"/>
      <c r="F51" s="467"/>
      <c r="H51" s="262">
        <f t="shared" si="1"/>
        <v>0</v>
      </c>
      <c r="I51" s="236" t="str">
        <f t="shared" si="6"/>
        <v>'</v>
      </c>
    </row>
    <row r="52" spans="1:9" ht="78.75">
      <c r="A52" s="298" t="s">
        <v>1120</v>
      </c>
      <c r="B52" s="270" t="str">
        <f>Language!A896</f>
        <v>Do QC records for selective stool agar plates demonstrate that they are checked for their ability to make the acid byproducts of carbohydrate fermentation visible using both fermenters and nonfermenters?</v>
      </c>
      <c r="C52" s="270" t="s">
        <v>7515</v>
      </c>
      <c r="D52" s="282"/>
      <c r="F52" s="467"/>
      <c r="H52" s="262">
        <f t="shared" si="1"/>
        <v>0</v>
      </c>
      <c r="I52" s="236" t="str">
        <f t="shared" si="6"/>
        <v>'</v>
      </c>
    </row>
    <row r="53" spans="1:9" ht="126">
      <c r="A53" s="288"/>
      <c r="B53" s="505" t="str">
        <f>Language!A897</f>
        <v>Standard: CAP MIC.21300; SANAS TG 28-02: 6.1 The suitable performance of culture media, diluents, and other suspensions prepared in-house should be checked, where relevant, with regard to recovery or survival maintenance of target organisms, inhibition or suppression of non-target organisms, biochemical (differential and diagnostic) properties, physical properties (e.g. pH, volume, and sterility).</v>
      </c>
      <c r="C53" s="505" t="s">
        <v>6044</v>
      </c>
      <c r="D53" s="455"/>
      <c r="F53" s="63"/>
      <c r="H53" s="262">
        <f t="shared" si="1"/>
        <v>0</v>
      </c>
      <c r="I53" s="236"/>
    </row>
    <row r="54" spans="1:9" ht="16.5" thickBot="1">
      <c r="A54" s="288"/>
      <c r="B54" s="240"/>
      <c r="C54" s="240"/>
      <c r="D54" s="26"/>
      <c r="F54" s="63"/>
      <c r="H54" s="262">
        <f t="shared" si="1"/>
        <v>0</v>
      </c>
      <c r="I54" s="236"/>
    </row>
    <row r="55" spans="1:9" ht="16.5" thickBot="1">
      <c r="A55" s="294"/>
      <c r="B55" s="273" t="str">
        <f>Language!A898</f>
        <v>MULLER HINTON MEDIA PREPARATION AND QC</v>
      </c>
      <c r="C55" s="273" t="s">
        <v>7516</v>
      </c>
      <c r="D55" s="274"/>
      <c r="F55" s="461"/>
      <c r="H55" s="262">
        <f t="shared" si="1"/>
        <v>0</v>
      </c>
      <c r="I55" s="236"/>
    </row>
    <row r="56" spans="1:9" ht="31.5">
      <c r="A56" s="288"/>
      <c r="B56" s="229" t="str">
        <f>Language!A899</f>
        <v>Examine the lab’s Mueller Hinton plates and SOP for the following:</v>
      </c>
      <c r="C56" s="229" t="s">
        <v>6045</v>
      </c>
      <c r="D56" s="26"/>
      <c r="F56" s="63"/>
      <c r="H56" s="262">
        <f t="shared" si="1"/>
        <v>0</v>
      </c>
    </row>
    <row r="57" spans="1:9" ht="63">
      <c r="A57" s="298" t="s">
        <v>1121</v>
      </c>
      <c r="B57" s="270" t="str">
        <f>Language!A900</f>
        <v>Does the dehydrated Mueller Hinton Agar (dHMA) meet ISO 16782 (CLSI M6) standards? (Low thymine/thymidine content, not supplemented with Mg++ or Ca++ cations)</v>
      </c>
      <c r="C57" s="270" t="s">
        <v>7517</v>
      </c>
      <c r="D57" s="282"/>
      <c r="F57" s="464"/>
      <c r="H57" s="262">
        <f t="shared" si="1"/>
        <v>0</v>
      </c>
      <c r="I57" s="236" t="str">
        <f t="shared" ref="I57" si="7">IF(H57="Yes",1,IF(H57="No",0,"'"))</f>
        <v>'</v>
      </c>
    </row>
    <row r="58" spans="1:9" ht="47.25">
      <c r="A58" s="298" t="s">
        <v>1122</v>
      </c>
      <c r="B58" s="270" t="str">
        <f>Language!A901</f>
        <v>Does the lab add calcium or magnesium cations to dMHA? PXN có bổ sung cation canxi hoặc magie vào thạch dMHA không?</v>
      </c>
      <c r="C58" s="270" t="s">
        <v>6046</v>
      </c>
      <c r="D58" s="282"/>
      <c r="F58" s="467"/>
      <c r="H58" s="262">
        <f t="shared" si="1"/>
        <v>0</v>
      </c>
      <c r="I58" s="236" t="str">
        <f>IF(H58="No",1,IF(H58="Yes",0,"'"))</f>
        <v>'</v>
      </c>
    </row>
    <row r="59" spans="1:9" ht="63">
      <c r="A59" s="298" t="s">
        <v>1123</v>
      </c>
      <c r="B59" s="270" t="str">
        <f>Language!A902</f>
        <v>Immediately after autoclaving, is agar allowed to cool in a 45° - 50°C water bath? Ngay sau khi autoclave, thạch có được làm nguội trong bồn nước ở nhiệt độ 45° - 50°C không?</v>
      </c>
      <c r="C59" s="270" t="s">
        <v>6047</v>
      </c>
      <c r="D59" s="282"/>
      <c r="F59" s="467"/>
      <c r="H59" s="262">
        <f t="shared" si="1"/>
        <v>0</v>
      </c>
      <c r="I59" s="236" t="str">
        <f t="shared" ref="I59:I65" si="8">IF(H59="Yes",1,IF(H59="No",0,"'"))</f>
        <v>'</v>
      </c>
    </row>
    <row r="60" spans="1:9" ht="63">
      <c r="A60" s="298" t="s">
        <v>1124</v>
      </c>
      <c r="B60" s="270" t="str">
        <f>Language!A903</f>
        <v>Do plates have a uniform depth of approximately 4mm? Verify by examining a recent batch. Các đĩa thạch có độ dày giống nhau và bằng khoảng 4mm không? Xác nhận bằng cách kiểm tra một mẻ gần đây.</v>
      </c>
      <c r="C60" s="270" t="s">
        <v>7518</v>
      </c>
      <c r="D60" s="282"/>
      <c r="F60" s="464"/>
      <c r="H60" s="262">
        <f t="shared" si="1"/>
        <v>0</v>
      </c>
      <c r="I60" s="236" t="str">
        <f t="shared" si="8"/>
        <v>'</v>
      </c>
    </row>
    <row r="61" spans="1:9" ht="31.5">
      <c r="A61" s="298" t="s">
        <v>1125</v>
      </c>
      <c r="B61" s="270" t="str">
        <f>Language!A904</f>
        <v xml:space="preserve">Are plates poured on a level surface? </v>
      </c>
      <c r="C61" s="270" t="s">
        <v>7519</v>
      </c>
      <c r="D61" s="282"/>
      <c r="F61" s="464"/>
      <c r="H61" s="262">
        <f t="shared" si="1"/>
        <v>0</v>
      </c>
      <c r="I61" s="236" t="str">
        <f t="shared" si="8"/>
        <v>'</v>
      </c>
    </row>
    <row r="62" spans="1:9" ht="47.25">
      <c r="A62" s="298" t="s">
        <v>1126</v>
      </c>
      <c r="B62" s="270" t="str">
        <f>Language!A905</f>
        <v>Do records demonstrate that pH is 7.2 – 7.4 for each batch? Hồ sơ có thể hiện pH ở mức 7.2-7.4 cho mỗi mẻ không?</v>
      </c>
      <c r="C62" s="270" t="s">
        <v>6049</v>
      </c>
      <c r="D62" s="282"/>
      <c r="F62" s="464"/>
      <c r="H62" s="262">
        <f t="shared" si="1"/>
        <v>0</v>
      </c>
      <c r="I62" s="236" t="str">
        <f t="shared" si="8"/>
        <v>'</v>
      </c>
    </row>
    <row r="63" spans="1:9" ht="78.75">
      <c r="A63" s="298" t="s">
        <v>1127</v>
      </c>
      <c r="B63" s="270" t="str">
        <f>Language!A906</f>
        <v>Do records indicate that sterility is checked for each batch? (By incubating a portion of un-inoculated plates, ideally 5%) Hồ sơ có cho thấy sự vô khuẩn được kiểm tra với mỗi mẻ không? (Bằng cách ủ một phần các thạch chưa được nuôi cấy, lý tưởng là 5%)</v>
      </c>
      <c r="C63" s="270" t="s">
        <v>6050</v>
      </c>
      <c r="D63" s="282"/>
      <c r="F63" s="464"/>
      <c r="H63" s="262">
        <f t="shared" si="1"/>
        <v>0</v>
      </c>
      <c r="I63" s="236" t="str">
        <f t="shared" si="8"/>
        <v>'</v>
      </c>
    </row>
    <row r="64" spans="1:9" ht="47.25">
      <c r="A64" s="298" t="s">
        <v>1128</v>
      </c>
      <c r="B64" s="502" t="str">
        <f>Language!A907</f>
        <v>Are plates are stored at 2-8°C until use? Các đĩa thạch có được bảo quản ở nhiệt độ 2-8°C đến khi sử dụng không?</v>
      </c>
      <c r="C64" s="502" t="s">
        <v>6051</v>
      </c>
      <c r="D64" s="282"/>
      <c r="F64" s="464"/>
      <c r="H64" s="262">
        <f t="shared" si="1"/>
        <v>0</v>
      </c>
      <c r="I64" s="236" t="str">
        <f t="shared" si="8"/>
        <v>'</v>
      </c>
    </row>
    <row r="65" spans="1:10" ht="47.25">
      <c r="A65" s="298" t="s">
        <v>1129</v>
      </c>
      <c r="B65" s="502" t="str">
        <f>Language!A908</f>
        <v>Are plates are stored inside bags/sleeves to avoid dehydration? Các đĩa thạch có được bảo quản trong các túi hoặc ống bọc ngoài để tránh mất nước không?</v>
      </c>
      <c r="C65" s="502" t="s">
        <v>6551</v>
      </c>
      <c r="D65" s="282"/>
      <c r="F65" s="464"/>
      <c r="H65" s="262">
        <f t="shared" si="1"/>
        <v>0</v>
      </c>
      <c r="I65" s="236" t="str">
        <f t="shared" si="8"/>
        <v>'</v>
      </c>
    </row>
    <row r="66" spans="1:10" ht="63">
      <c r="A66" s="288"/>
      <c r="B66" s="270" t="s">
        <v>738</v>
      </c>
      <c r="C66" s="270" t="s">
        <v>7520</v>
      </c>
      <c r="D66" s="26"/>
      <c r="F66" s="63"/>
      <c r="H66" s="262">
        <f t="shared" si="1"/>
        <v>0</v>
      </c>
    </row>
    <row r="67" spans="1:10">
      <c r="A67" s="298" t="s">
        <v>1130</v>
      </c>
      <c r="B67" s="240" t="s">
        <v>2843</v>
      </c>
      <c r="C67" s="240" t="s">
        <v>6552</v>
      </c>
      <c r="D67" s="282"/>
      <c r="F67" s="488"/>
      <c r="H67" s="262">
        <f t="shared" si="1"/>
        <v>0</v>
      </c>
      <c r="I67" s="506" t="str">
        <f>IF(H67="Yes",1,IF(H67="No",0,"'"))</f>
        <v>'</v>
      </c>
    </row>
    <row r="68" spans="1:10" ht="31.5">
      <c r="A68" s="298" t="s">
        <v>1131</v>
      </c>
      <c r="B68" s="270" t="s">
        <v>2844</v>
      </c>
      <c r="C68" s="270" t="s">
        <v>6553</v>
      </c>
      <c r="D68" s="282"/>
      <c r="F68" s="488"/>
      <c r="H68" s="262">
        <f t="shared" si="1"/>
        <v>0</v>
      </c>
      <c r="I68" s="236" t="str">
        <f t="shared" ref="I68:I69" si="9">IF(H68="Yes",1,IF(H68="No",0,"'"))</f>
        <v>'</v>
      </c>
    </row>
    <row r="69" spans="1:10" ht="63">
      <c r="A69" s="298" t="s">
        <v>1132</v>
      </c>
      <c r="B69" s="270" t="s">
        <v>2845</v>
      </c>
      <c r="C69" s="270" t="s">
        <v>7521</v>
      </c>
      <c r="D69" s="282"/>
      <c r="F69" s="467"/>
      <c r="H69" s="262">
        <f t="shared" si="1"/>
        <v>0</v>
      </c>
      <c r="I69" s="236" t="str">
        <f t="shared" si="9"/>
        <v>'</v>
      </c>
    </row>
    <row r="70" spans="1:10">
      <c r="A70" s="288"/>
      <c r="B70" s="240" t="s">
        <v>119</v>
      </c>
      <c r="C70" s="240" t="s">
        <v>6554</v>
      </c>
      <c r="H70" s="262">
        <f t="shared" ref="H70:H91" si="10">D70</f>
        <v>0</v>
      </c>
    </row>
    <row r="71" spans="1:10" ht="16.5" thickBot="1">
      <c r="A71" s="288"/>
      <c r="H71" s="262">
        <f t="shared" si="10"/>
        <v>0</v>
      </c>
    </row>
    <row r="72" spans="1:10" ht="16.5" thickBot="1">
      <c r="A72" s="294"/>
      <c r="B72" s="273" t="s">
        <v>942</v>
      </c>
      <c r="C72" s="273" t="s">
        <v>7522</v>
      </c>
      <c r="D72" s="274"/>
      <c r="F72" s="461"/>
      <c r="H72" s="262">
        <f t="shared" si="10"/>
        <v>0</v>
      </c>
      <c r="I72" s="236"/>
    </row>
    <row r="73" spans="1:10" ht="31.5">
      <c r="A73" s="298" t="s">
        <v>1133</v>
      </c>
      <c r="B73" s="229" t="s">
        <v>1892</v>
      </c>
      <c r="C73" s="229" t="s">
        <v>7523</v>
      </c>
      <c r="D73" s="507"/>
      <c r="F73" s="488"/>
      <c r="H73" s="262">
        <f t="shared" si="10"/>
        <v>0</v>
      </c>
      <c r="I73" s="236"/>
    </row>
    <row r="74" spans="1:10">
      <c r="A74" s="298"/>
      <c r="B74" s="240" t="s">
        <v>1907</v>
      </c>
      <c r="C74" s="240" t="s">
        <v>6555</v>
      </c>
      <c r="D74" s="262"/>
      <c r="E74" s="262"/>
      <c r="F74" s="262"/>
      <c r="G74" s="262"/>
      <c r="H74" s="262">
        <f t="shared" si="10"/>
        <v>0</v>
      </c>
      <c r="I74" s="236"/>
    </row>
    <row r="75" spans="1:10" ht="31.5">
      <c r="A75" s="298">
        <v>5.51</v>
      </c>
      <c r="B75" s="244" t="s">
        <v>2117</v>
      </c>
      <c r="C75" s="244" t="s">
        <v>6556</v>
      </c>
      <c r="D75" s="286"/>
      <c r="F75" s="488"/>
      <c r="H75" s="262">
        <f t="shared" si="10"/>
        <v>0</v>
      </c>
      <c r="I75" s="236" t="str">
        <f>IF(H75=8,0,IF(H75=0,"'",IF(H75="NA","'",1)))</f>
        <v>'</v>
      </c>
      <c r="J75" s="236"/>
    </row>
    <row r="76" spans="1:10" ht="63">
      <c r="A76" s="298"/>
      <c r="B76" s="508" t="s">
        <v>2413</v>
      </c>
      <c r="C76" s="508" t="s">
        <v>7524</v>
      </c>
      <c r="D76" s="262"/>
      <c r="E76" s="262"/>
      <c r="F76" s="262"/>
      <c r="G76" s="262"/>
      <c r="H76" s="262">
        <f t="shared" si="10"/>
        <v>0</v>
      </c>
      <c r="I76" s="236"/>
    </row>
    <row r="77" spans="1:10" ht="47.25">
      <c r="A77" s="298">
        <v>5.52</v>
      </c>
      <c r="B77" s="244" t="s">
        <v>1908</v>
      </c>
      <c r="C77" s="244" t="s">
        <v>6557</v>
      </c>
      <c r="D77" s="282"/>
      <c r="F77" s="467"/>
      <c r="H77" s="262">
        <f t="shared" si="10"/>
        <v>0</v>
      </c>
      <c r="I77" s="236" t="str">
        <f t="shared" ref="I77" si="11">IF(H77="Yes",1,IF(H77="No",0,"'"))</f>
        <v>'</v>
      </c>
    </row>
    <row r="78" spans="1:10" ht="63">
      <c r="A78" s="298" t="s">
        <v>1134</v>
      </c>
      <c r="B78" s="244" t="s">
        <v>1916</v>
      </c>
      <c r="C78" s="244" t="s">
        <v>6558</v>
      </c>
      <c r="D78" s="507"/>
      <c r="F78" s="467"/>
      <c r="H78" s="262">
        <f t="shared" si="10"/>
        <v>0</v>
      </c>
      <c r="I78" s="236"/>
    </row>
    <row r="79" spans="1:10">
      <c r="A79" s="298"/>
      <c r="B79" s="508" t="s">
        <v>1918</v>
      </c>
      <c r="C79" s="508" t="s">
        <v>6559</v>
      </c>
      <c r="D79" s="262"/>
      <c r="E79" s="262"/>
      <c r="F79" s="262"/>
      <c r="G79" s="262"/>
      <c r="H79" s="262">
        <f t="shared" si="10"/>
        <v>0</v>
      </c>
      <c r="I79" s="236"/>
    </row>
    <row r="80" spans="1:10" ht="31.5">
      <c r="A80" s="298" t="s">
        <v>1135</v>
      </c>
      <c r="B80" s="244" t="s">
        <v>1909</v>
      </c>
      <c r="C80" s="244" t="s">
        <v>7525</v>
      </c>
      <c r="D80" s="507"/>
      <c r="F80" s="467"/>
      <c r="H80" s="262">
        <f t="shared" si="10"/>
        <v>0</v>
      </c>
      <c r="I80" s="236"/>
    </row>
    <row r="81" spans="1:9">
      <c r="A81" s="298"/>
      <c r="B81" s="508" t="s">
        <v>1917</v>
      </c>
      <c r="C81" s="508" t="s">
        <v>6559</v>
      </c>
      <c r="D81" s="262"/>
      <c r="E81" s="262"/>
      <c r="F81" s="262"/>
      <c r="G81" s="262"/>
      <c r="H81" s="262">
        <f t="shared" si="10"/>
        <v>0</v>
      </c>
      <c r="I81" s="236"/>
    </row>
    <row r="82" spans="1:9" ht="47.25">
      <c r="A82" s="298" t="s">
        <v>1136</v>
      </c>
      <c r="B82" s="244" t="s">
        <v>1912</v>
      </c>
      <c r="C82" s="244" t="s">
        <v>6560</v>
      </c>
      <c r="D82" s="282"/>
      <c r="F82" s="467"/>
      <c r="H82" s="262">
        <f t="shared" si="10"/>
        <v>0</v>
      </c>
      <c r="I82" s="236" t="str">
        <f t="shared" ref="I82:I84" si="12">IF(H82="Yes",1,IF(H82="No",0,"'"))</f>
        <v>'</v>
      </c>
    </row>
    <row r="83" spans="1:9" ht="31.5">
      <c r="A83" s="298" t="s">
        <v>1137</v>
      </c>
      <c r="B83" s="244" t="s">
        <v>1913</v>
      </c>
      <c r="C83" s="244" t="s">
        <v>6561</v>
      </c>
      <c r="D83" s="282"/>
      <c r="F83" s="467"/>
      <c r="H83" s="262">
        <f t="shared" si="10"/>
        <v>0</v>
      </c>
      <c r="I83" s="236" t="str">
        <f t="shared" si="12"/>
        <v>'</v>
      </c>
    </row>
    <row r="84" spans="1:9" ht="31.5">
      <c r="A84" s="298" t="s">
        <v>1138</v>
      </c>
      <c r="B84" s="244" t="s">
        <v>1914</v>
      </c>
      <c r="C84" s="244" t="s">
        <v>6562</v>
      </c>
      <c r="D84" s="282"/>
      <c r="F84" s="467"/>
      <c r="H84" s="262">
        <f t="shared" si="10"/>
        <v>0</v>
      </c>
      <c r="I84" s="236" t="str">
        <f t="shared" si="12"/>
        <v>'</v>
      </c>
    </row>
    <row r="85" spans="1:9" ht="31.5">
      <c r="A85" s="298"/>
      <c r="B85" s="244" t="s">
        <v>1915</v>
      </c>
      <c r="C85" s="244" t="s">
        <v>6563</v>
      </c>
      <c r="D85" s="26"/>
      <c r="F85" s="63"/>
      <c r="H85" s="262">
        <f t="shared" si="10"/>
        <v>0</v>
      </c>
    </row>
    <row r="86" spans="1:9">
      <c r="A86" s="298" t="s">
        <v>1139</v>
      </c>
      <c r="B86" s="244" t="s">
        <v>1910</v>
      </c>
      <c r="C86" s="244" t="s">
        <v>6564</v>
      </c>
      <c r="D86" s="282"/>
      <c r="F86" s="467"/>
      <c r="H86" s="262">
        <f t="shared" si="10"/>
        <v>0</v>
      </c>
      <c r="I86" s="236" t="str">
        <f t="shared" ref="I86:I91" si="13">IF(H86="Yes",1,IF(H86="No",0,"'"))</f>
        <v>'</v>
      </c>
    </row>
    <row r="87" spans="1:9" ht="31.5">
      <c r="A87" s="298" t="s">
        <v>1893</v>
      </c>
      <c r="B87" s="244" t="s">
        <v>2124</v>
      </c>
      <c r="C87" s="244" t="s">
        <v>6565</v>
      </c>
      <c r="D87" s="282"/>
      <c r="F87" s="467"/>
      <c r="H87" s="262">
        <f t="shared" si="10"/>
        <v>0</v>
      </c>
      <c r="I87" s="236" t="str">
        <f t="shared" si="13"/>
        <v>'</v>
      </c>
    </row>
    <row r="88" spans="1:9" ht="31.5">
      <c r="A88" s="298" t="s">
        <v>1894</v>
      </c>
      <c r="B88" s="509" t="s">
        <v>2846</v>
      </c>
      <c r="C88" s="509" t="s">
        <v>6566</v>
      </c>
      <c r="D88" s="282"/>
      <c r="F88" s="467"/>
      <c r="H88" s="262">
        <f t="shared" si="10"/>
        <v>0</v>
      </c>
      <c r="I88" s="236" t="str">
        <f t="shared" si="13"/>
        <v>'</v>
      </c>
    </row>
    <row r="89" spans="1:9" ht="31.5">
      <c r="A89" s="298" t="s">
        <v>1911</v>
      </c>
      <c r="B89" s="509" t="s">
        <v>2847</v>
      </c>
      <c r="C89" s="509" t="s">
        <v>6567</v>
      </c>
      <c r="D89" s="282"/>
      <c r="F89" s="467"/>
      <c r="H89" s="262">
        <f t="shared" si="10"/>
        <v>0</v>
      </c>
      <c r="I89" s="236" t="str">
        <f t="shared" si="13"/>
        <v>'</v>
      </c>
    </row>
    <row r="90" spans="1:9" ht="47.25">
      <c r="A90" s="298" t="s">
        <v>1919</v>
      </c>
      <c r="B90" s="244" t="s">
        <v>2116</v>
      </c>
      <c r="C90" s="244" t="s">
        <v>6568</v>
      </c>
      <c r="D90" s="282"/>
      <c r="F90" s="488"/>
      <c r="H90" s="262">
        <f t="shared" si="10"/>
        <v>0</v>
      </c>
      <c r="I90" s="236" t="str">
        <f t="shared" si="13"/>
        <v>'</v>
      </c>
    </row>
    <row r="91" spans="1:9" ht="31.5">
      <c r="A91" s="298" t="s">
        <v>1920</v>
      </c>
      <c r="B91" s="244" t="s">
        <v>2118</v>
      </c>
      <c r="C91" s="244" t="s">
        <v>6569</v>
      </c>
      <c r="D91" s="282"/>
      <c r="F91" s="485"/>
      <c r="H91" s="262">
        <f t="shared" si="10"/>
        <v>0</v>
      </c>
      <c r="I91" s="236" t="str">
        <f t="shared" si="13"/>
        <v>'</v>
      </c>
    </row>
    <row r="92" spans="1:9">
      <c r="F92" s="63"/>
    </row>
  </sheetData>
  <phoneticPr fontId="26" type="noConversion"/>
  <conditionalFormatting sqref="I20 I34 I39 I80 I76 I53 I78 I72:I74">
    <cfRule type="cellIs" dxfId="1603" priority="830" stopIfTrue="1" operator="lessThan">
      <formula>0.5</formula>
    </cfRule>
    <cfRule type="cellIs" dxfId="1602" priority="831" stopIfTrue="1" operator="between">
      <formula>0.5</formula>
      <formula>0.75</formula>
    </cfRule>
    <cfRule type="cellIs" dxfId="1601" priority="832" stopIfTrue="1" operator="greaterThan">
      <formula>0.75</formula>
    </cfRule>
  </conditionalFormatting>
  <conditionalFormatting sqref="I54:I55">
    <cfRule type="cellIs" dxfId="1600" priority="821" stopIfTrue="1" operator="lessThan">
      <formula>0.5</formula>
    </cfRule>
    <cfRule type="cellIs" dxfId="1599" priority="822" stopIfTrue="1" operator="between">
      <formula>0.5</formula>
      <formula>0.75</formula>
    </cfRule>
    <cfRule type="cellIs" dxfId="1598" priority="823" stopIfTrue="1" operator="greaterThan">
      <formula>0.75</formula>
    </cfRule>
  </conditionalFormatting>
  <conditionalFormatting sqref="I58">
    <cfRule type="cellIs" dxfId="1597" priority="818" stopIfTrue="1" operator="lessThan">
      <formula>0.5</formula>
    </cfRule>
    <cfRule type="cellIs" dxfId="1596" priority="819" stopIfTrue="1" operator="between">
      <formula>0.5</formula>
      <formula>0.75</formula>
    </cfRule>
    <cfRule type="cellIs" dxfId="1595" priority="820" stopIfTrue="1" operator="greaterThan">
      <formula>0.75</formula>
    </cfRule>
  </conditionalFormatting>
  <conditionalFormatting sqref="I67">
    <cfRule type="cellIs" dxfId="1594" priority="536" stopIfTrue="1" operator="lessThan">
      <formula>0.5</formula>
    </cfRule>
    <cfRule type="cellIs" dxfId="1593" priority="537" stopIfTrue="1" operator="between">
      <formula>0.5</formula>
      <formula>0.75</formula>
    </cfRule>
    <cfRule type="cellIs" dxfId="1592" priority="538" stopIfTrue="1" operator="greaterThan">
      <formula>0.75</formula>
    </cfRule>
  </conditionalFormatting>
  <conditionalFormatting sqref="I2:I3 I20 I92:I1048576 I34 I39:I40 I80 I76 I28 I67 I53:I56 I43 I58 I78 I70:I74">
    <cfRule type="containsText" dxfId="1591" priority="394" stopIfTrue="1" operator="containsText" text="RED FLAG">
      <formula>NOT(ISERROR(SEARCH("RED FLAG",I2)))</formula>
    </cfRule>
  </conditionalFormatting>
  <conditionalFormatting sqref="I4">
    <cfRule type="cellIs" dxfId="1590" priority="204" stopIfTrue="1" operator="lessThan">
      <formula>0.5</formula>
    </cfRule>
    <cfRule type="cellIs" dxfId="1589" priority="205" stopIfTrue="1" operator="between">
      <formula>0.5</formula>
      <formula>0.75</formula>
    </cfRule>
    <cfRule type="cellIs" dxfId="1588" priority="206" stopIfTrue="1" operator="greaterThan">
      <formula>0.75</formula>
    </cfRule>
  </conditionalFormatting>
  <conditionalFormatting sqref="I14">
    <cfRule type="cellIs" dxfId="1587" priority="201" stopIfTrue="1" operator="lessThan">
      <formula>0.5</formula>
    </cfRule>
    <cfRule type="cellIs" dxfId="1586" priority="202" stopIfTrue="1" operator="between">
      <formula>0.5</formula>
      <formula>0.75</formula>
    </cfRule>
    <cfRule type="cellIs" dxfId="1585" priority="203" stopIfTrue="1" operator="greaterThan">
      <formula>0.75</formula>
    </cfRule>
  </conditionalFormatting>
  <conditionalFormatting sqref="I14 I4">
    <cfRule type="containsText" dxfId="1584" priority="182" stopIfTrue="1" operator="containsText" text="RED FLAG">
      <formula>NOT(ISERROR(SEARCH("RED FLAG",I4)))</formula>
    </cfRule>
  </conditionalFormatting>
  <conditionalFormatting sqref="I32">
    <cfRule type="cellIs" dxfId="1583" priority="165" stopIfTrue="1" operator="lessThan">
      <formula>0.5</formula>
    </cfRule>
    <cfRule type="cellIs" dxfId="1582" priority="166" stopIfTrue="1" operator="between">
      <formula>0.5</formula>
      <formula>0.75</formula>
    </cfRule>
    <cfRule type="cellIs" dxfId="1581" priority="167" stopIfTrue="1" operator="greaterThan">
      <formula>0.75</formula>
    </cfRule>
  </conditionalFormatting>
  <conditionalFormatting sqref="I32">
    <cfRule type="containsText" dxfId="1580" priority="164" stopIfTrue="1" operator="containsText" text="RED FLAG">
      <formula>NOT(ISERROR(SEARCH("RED FLAG",I32)))</formula>
    </cfRule>
  </conditionalFormatting>
  <conditionalFormatting sqref="I33">
    <cfRule type="cellIs" dxfId="1579" priority="135" stopIfTrue="1" operator="lessThan">
      <formula>0.5</formula>
    </cfRule>
    <cfRule type="cellIs" dxfId="1578" priority="136" stopIfTrue="1" operator="between">
      <formula>0.5</formula>
      <formula>0.75</formula>
    </cfRule>
    <cfRule type="cellIs" dxfId="1577" priority="137" stopIfTrue="1" operator="greaterThan">
      <formula>0.75</formula>
    </cfRule>
  </conditionalFormatting>
  <conditionalFormatting sqref="I33">
    <cfRule type="containsText" dxfId="1576" priority="134" stopIfTrue="1" operator="containsText" text="RED FLAG">
      <formula>NOT(ISERROR(SEARCH("RED FLAG",I33)))</formula>
    </cfRule>
  </conditionalFormatting>
  <conditionalFormatting sqref="I79">
    <cfRule type="cellIs" dxfId="1575" priority="74" stopIfTrue="1" operator="lessThan">
      <formula>0.5</formula>
    </cfRule>
    <cfRule type="cellIs" dxfId="1574" priority="75" stopIfTrue="1" operator="between">
      <formula>0.5</formula>
      <formula>0.75</formula>
    </cfRule>
    <cfRule type="cellIs" dxfId="1573" priority="76" stopIfTrue="1" operator="greaterThan">
      <formula>0.75</formula>
    </cfRule>
  </conditionalFormatting>
  <conditionalFormatting sqref="I79">
    <cfRule type="containsText" dxfId="1572" priority="73" stopIfTrue="1" operator="containsText" text="RED FLAG">
      <formula>NOT(ISERROR(SEARCH("RED FLAG",I79)))</formula>
    </cfRule>
  </conditionalFormatting>
  <conditionalFormatting sqref="I75:J75">
    <cfRule type="cellIs" dxfId="1571" priority="66" stopIfTrue="1" operator="lessThan">
      <formula>0.5</formula>
    </cfRule>
    <cfRule type="cellIs" dxfId="1570" priority="67" stopIfTrue="1" operator="between">
      <formula>0.5</formula>
      <formula>0.75</formula>
    </cfRule>
    <cfRule type="cellIs" dxfId="1569" priority="68" stopIfTrue="1" operator="greaterThan">
      <formula>0.75</formula>
    </cfRule>
  </conditionalFormatting>
  <conditionalFormatting sqref="I81">
    <cfRule type="cellIs" dxfId="1568" priority="60" stopIfTrue="1" operator="lessThan">
      <formula>0.5</formula>
    </cfRule>
    <cfRule type="cellIs" dxfId="1567" priority="61" stopIfTrue="1" operator="between">
      <formula>0.5</formula>
      <formula>0.75</formula>
    </cfRule>
    <cfRule type="cellIs" dxfId="1566" priority="62" stopIfTrue="1" operator="greaterThan">
      <formula>0.75</formula>
    </cfRule>
  </conditionalFormatting>
  <conditionalFormatting sqref="I81">
    <cfRule type="containsText" dxfId="1565" priority="59" stopIfTrue="1" operator="containsText" text="RED FLAG">
      <formula>NOT(ISERROR(SEARCH("RED FLAG",I81)))</formula>
    </cfRule>
  </conditionalFormatting>
  <conditionalFormatting sqref="I5">
    <cfRule type="cellIs" dxfId="1564" priority="48" stopIfTrue="1" operator="lessThan">
      <formula>0.5</formula>
    </cfRule>
    <cfRule type="cellIs" dxfId="1563" priority="49" stopIfTrue="1" operator="between">
      <formula>0.5</formula>
      <formula>0.75</formula>
    </cfRule>
    <cfRule type="cellIs" dxfId="1562" priority="50" stopIfTrue="1" operator="greaterThan">
      <formula>0.75</formula>
    </cfRule>
  </conditionalFormatting>
  <conditionalFormatting sqref="I5">
    <cfRule type="containsText" dxfId="1561" priority="47" stopIfTrue="1" operator="containsText" text="RED FLAG">
      <formula>NOT(ISERROR(SEARCH("RED FLAG",I5)))</formula>
    </cfRule>
  </conditionalFormatting>
  <conditionalFormatting sqref="I59:I65 I57 I44:I52 I41 I35:I38 I29:I31 I21:I26 I15:I18 I7:I13 I68:I69">
    <cfRule type="cellIs" dxfId="1560" priority="44" stopIfTrue="1" operator="lessThan">
      <formula>0.5</formula>
    </cfRule>
    <cfRule type="cellIs" dxfId="1559" priority="45" stopIfTrue="1" operator="between">
      <formula>0.5</formula>
      <formula>0.75</formula>
    </cfRule>
    <cfRule type="cellIs" dxfId="1558" priority="46" stopIfTrue="1" operator="greaterThan">
      <formula>0.75</formula>
    </cfRule>
  </conditionalFormatting>
  <conditionalFormatting sqref="I59:I65 I57 I44:I52 I41 I35:I38 I29:I31 I21:I26 I15:I18 I7:I13 I68:I69">
    <cfRule type="containsText" dxfId="1557" priority="43" stopIfTrue="1" operator="containsText" text="RED FLAG">
      <formula>NOT(ISERROR(SEARCH("RED FLAG",I7)))</formula>
    </cfRule>
  </conditionalFormatting>
  <conditionalFormatting sqref="I27">
    <cfRule type="cellIs" dxfId="1556" priority="40" stopIfTrue="1" operator="lessThan">
      <formula>0.5</formula>
    </cfRule>
    <cfRule type="cellIs" dxfId="1555" priority="41" stopIfTrue="1" operator="between">
      <formula>0.5</formula>
      <formula>0.75</formula>
    </cfRule>
    <cfRule type="cellIs" dxfId="1554" priority="42" stopIfTrue="1" operator="greaterThan">
      <formula>0.75</formula>
    </cfRule>
  </conditionalFormatting>
  <conditionalFormatting sqref="I27">
    <cfRule type="containsText" dxfId="1553" priority="39" stopIfTrue="1" operator="containsText" text="RED FLAG">
      <formula>NOT(ISERROR(SEARCH("RED FLAG",I27)))</formula>
    </cfRule>
  </conditionalFormatting>
  <conditionalFormatting sqref="I27">
    <cfRule type="cellIs" dxfId="1552" priority="36" stopIfTrue="1" operator="lessThan">
      <formula>0.5</formula>
    </cfRule>
    <cfRule type="cellIs" dxfId="1551" priority="37" stopIfTrue="1" operator="between">
      <formula>0.5</formula>
      <formula>0.75</formula>
    </cfRule>
    <cfRule type="cellIs" dxfId="1550" priority="38" stopIfTrue="1" operator="greaterThan">
      <formula>0.75</formula>
    </cfRule>
  </conditionalFormatting>
  <conditionalFormatting sqref="I27">
    <cfRule type="cellIs" dxfId="1549" priority="33" stopIfTrue="1" operator="lessThan">
      <formula>0.5</formula>
    </cfRule>
    <cfRule type="cellIs" dxfId="1548" priority="34" stopIfTrue="1" operator="between">
      <formula>0.5</formula>
      <formula>0.75</formula>
    </cfRule>
    <cfRule type="cellIs" dxfId="1547" priority="35" stopIfTrue="1" operator="greaterThan">
      <formula>0.75</formula>
    </cfRule>
  </conditionalFormatting>
  <conditionalFormatting sqref="I42">
    <cfRule type="cellIs" dxfId="1546" priority="30" stopIfTrue="1" operator="lessThan">
      <formula>0.5</formula>
    </cfRule>
    <cfRule type="cellIs" dxfId="1545" priority="31" stopIfTrue="1" operator="between">
      <formula>0.5</formula>
      <formula>0.75</formula>
    </cfRule>
    <cfRule type="cellIs" dxfId="1544" priority="32" stopIfTrue="1" operator="greaterThan">
      <formula>0.75</formula>
    </cfRule>
  </conditionalFormatting>
  <conditionalFormatting sqref="I42">
    <cfRule type="containsText" dxfId="1543" priority="29" stopIfTrue="1" operator="containsText" text="RED FLAG">
      <formula>NOT(ISERROR(SEARCH("RED FLAG",I42)))</formula>
    </cfRule>
  </conditionalFormatting>
  <conditionalFormatting sqref="I42">
    <cfRule type="cellIs" dxfId="1542" priority="26" stopIfTrue="1" operator="lessThan">
      <formula>0.5</formula>
    </cfRule>
    <cfRule type="cellIs" dxfId="1541" priority="27" stopIfTrue="1" operator="between">
      <formula>0.5</formula>
      <formula>0.75</formula>
    </cfRule>
    <cfRule type="cellIs" dxfId="1540" priority="28" stopIfTrue="1" operator="greaterThan">
      <formula>0.75</formula>
    </cfRule>
  </conditionalFormatting>
  <conditionalFormatting sqref="I42">
    <cfRule type="cellIs" dxfId="1539" priority="23" stopIfTrue="1" operator="lessThan">
      <formula>0.5</formula>
    </cfRule>
    <cfRule type="cellIs" dxfId="1538" priority="24" stopIfTrue="1" operator="between">
      <formula>0.5</formula>
      <formula>0.75</formula>
    </cfRule>
    <cfRule type="cellIs" dxfId="1537" priority="25" stopIfTrue="1" operator="greaterThan">
      <formula>0.75</formula>
    </cfRule>
  </conditionalFormatting>
  <conditionalFormatting sqref="I86:I91 I82:I84 I77">
    <cfRule type="cellIs" dxfId="1536" priority="20" stopIfTrue="1" operator="lessThan">
      <formula>0.5</formula>
    </cfRule>
    <cfRule type="cellIs" dxfId="1535" priority="21" stopIfTrue="1" operator="between">
      <formula>0.5</formula>
      <formula>0.75</formula>
    </cfRule>
    <cfRule type="cellIs" dxfId="1534" priority="22" stopIfTrue="1" operator="greaterThan">
      <formula>0.75</formula>
    </cfRule>
  </conditionalFormatting>
  <conditionalFormatting sqref="I86:I91 I82:I84 I77">
    <cfRule type="containsText" dxfId="1533" priority="19" stopIfTrue="1" operator="containsText" text="RED FLAG">
      <formula>NOT(ISERROR(SEARCH("RED FLAG",I77)))</formula>
    </cfRule>
  </conditionalFormatting>
  <conditionalFormatting sqref="D40">
    <cfRule type="cellIs" dxfId="1532" priority="16" stopIfTrue="1" operator="greaterThanOrEqual">
      <formula>0.8</formula>
    </cfRule>
    <cfRule type="cellIs" dxfId="1531" priority="17" stopIfTrue="1" operator="between">
      <formula>0.5</formula>
      <formula>0.799</formula>
    </cfRule>
    <cfRule type="cellIs" dxfId="1530" priority="18" stopIfTrue="1" operator="lessThan">
      <formula>0.5</formula>
    </cfRule>
  </conditionalFormatting>
  <conditionalFormatting sqref="D55">
    <cfRule type="cellIs" dxfId="1529" priority="13" stopIfTrue="1" operator="greaterThanOrEqual">
      <formula>0.8</formula>
    </cfRule>
    <cfRule type="cellIs" dxfId="1528" priority="14" stopIfTrue="1" operator="between">
      <formula>0.5</formula>
      <formula>0.799</formula>
    </cfRule>
    <cfRule type="cellIs" dxfId="1527" priority="15" stopIfTrue="1" operator="lessThan">
      <formula>0.5</formula>
    </cfRule>
  </conditionalFormatting>
  <conditionalFormatting sqref="D4">
    <cfRule type="cellIs" dxfId="1526" priority="10" stopIfTrue="1" operator="greaterThanOrEqual">
      <formula>0.8</formula>
    </cfRule>
    <cfRule type="cellIs" dxfId="1525" priority="11" stopIfTrue="1" operator="between">
      <formula>0.5</formula>
      <formula>0.799</formula>
    </cfRule>
    <cfRule type="cellIs" dxfId="1524" priority="12" stopIfTrue="1" operator="lessThan">
      <formula>0.5</formula>
    </cfRule>
  </conditionalFormatting>
  <conditionalFormatting sqref="D20">
    <cfRule type="cellIs" dxfId="1523" priority="7" stopIfTrue="1" operator="greaterThanOrEqual">
      <formula>0.8</formula>
    </cfRule>
    <cfRule type="cellIs" dxfId="1522" priority="8" stopIfTrue="1" operator="between">
      <formula>0.5</formula>
      <formula>0.799</formula>
    </cfRule>
    <cfRule type="cellIs" dxfId="1521" priority="9" stopIfTrue="1" operator="lessThan">
      <formula>0.5</formula>
    </cfRule>
  </conditionalFormatting>
  <conditionalFormatting sqref="D72">
    <cfRule type="cellIs" dxfId="1520" priority="4" stopIfTrue="1" operator="greaterThanOrEqual">
      <formula>0.8</formula>
    </cfRule>
    <cfRule type="cellIs" dxfId="1519" priority="5" stopIfTrue="1" operator="between">
      <formula>0.5</formula>
      <formula>0.799</formula>
    </cfRule>
    <cfRule type="cellIs" dxfId="1518" priority="6" stopIfTrue="1" operator="lessThan">
      <formula>0.5</formula>
    </cfRule>
  </conditionalFormatting>
  <conditionalFormatting sqref="D33">
    <cfRule type="cellIs" dxfId="1517" priority="1" stopIfTrue="1" operator="greaterThanOrEqual">
      <formula>0.8</formula>
    </cfRule>
    <cfRule type="cellIs" dxfId="1516" priority="2" stopIfTrue="1" operator="between">
      <formula>0.5</formula>
      <formula>0.799</formula>
    </cfRule>
    <cfRule type="cellIs" dxfId="1515" priority="3" stopIfTrue="1" operator="lessThan">
      <formula>0.5</formula>
    </cfRule>
  </conditionalFormatting>
  <pageMargins left="0.25" right="0.25" top="0.75" bottom="0.75" header="0.3" footer="0.3"/>
  <pageSetup paperSize="9" scale="85" fitToHeight="6" orientation="landscape" r:id="rId1"/>
  <headerFooter>
    <oddFooter>&amp;C&amp;A &amp;P</oddFooter>
  </headerFooter>
  <rowBreaks count="3" manualBreakCount="3">
    <brk id="32" max="4" man="1"/>
    <brk id="53" max="4" man="1"/>
    <brk id="71" max="4"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70C0"/>
    <pageSetUpPr fitToPage="1"/>
  </sheetPr>
  <dimension ref="A1:J164"/>
  <sheetViews>
    <sheetView view="pageBreakPreview" topLeftCell="A2" zoomScale="80" zoomScaleNormal="100" zoomScaleSheetLayoutView="80" workbookViewId="0">
      <selection activeCell="C160" sqref="C1:C1048576"/>
    </sheetView>
  </sheetViews>
  <sheetFormatPr defaultColWidth="11" defaultRowHeight="15.75"/>
  <cols>
    <col min="1" max="1" width="4.625" style="403" customWidth="1"/>
    <col min="2" max="3" width="47.875" style="229" customWidth="1"/>
    <col min="4" max="4" width="5.125" style="256" customWidth="1"/>
    <col min="5" max="5" width="3.625" style="26" customWidth="1"/>
    <col min="6" max="6" width="38.625" style="83" customWidth="1"/>
    <col min="7" max="7" width="2.625" style="26" customWidth="1"/>
    <col min="8" max="8" width="5.125" style="256" customWidth="1"/>
    <col min="9" max="9" width="5.125" style="26" customWidth="1"/>
    <col min="10" max="10" width="9.625" style="26" customWidth="1"/>
    <col min="11" max="16384" width="11" style="26"/>
  </cols>
  <sheetData>
    <row r="1" spans="1:9" ht="31.5" hidden="1">
      <c r="B1" s="214" t="s">
        <v>5697</v>
      </c>
      <c r="C1" s="214" t="s">
        <v>5767</v>
      </c>
    </row>
    <row r="2" spans="1:9" ht="31.5">
      <c r="A2" s="288"/>
      <c r="B2" s="15" t="str">
        <f>Language!A934</f>
        <v>6- QUALITY CONTROL - ID METHODS QC các phương pháp định danh</v>
      </c>
      <c r="C2" s="15" t="s">
        <v>7526</v>
      </c>
      <c r="D2" s="17"/>
      <c r="F2" s="458" t="str">
        <f>'Facility-1.'!F2</f>
        <v>Comments/ Nhận xét</v>
      </c>
      <c r="H2" s="229"/>
    </row>
    <row r="3" spans="1:9" ht="16.5" thickBot="1">
      <c r="A3" s="288"/>
      <c r="B3" s="268"/>
      <c r="C3" s="268"/>
      <c r="D3" s="510"/>
      <c r="F3" s="262"/>
      <c r="H3" s="262"/>
      <c r="I3" s="236"/>
    </row>
    <row r="4" spans="1:9" ht="48" thickBot="1">
      <c r="A4" s="294"/>
      <c r="B4" s="273" t="str">
        <f>Language!A935</f>
        <v>GRAM STAIN QC and REAGENT LABELING AND STORAGE QC nhuộm gram và bảo quản, ghi nhãn thuốc thử</v>
      </c>
      <c r="C4" s="273" t="s">
        <v>7527</v>
      </c>
      <c r="D4" s="274"/>
      <c r="E4" s="511"/>
      <c r="F4" s="461"/>
      <c r="G4" s="511"/>
      <c r="H4" s="511"/>
      <c r="I4" s="511"/>
    </row>
    <row r="5" spans="1:9" ht="63">
      <c r="A5" s="288" t="s">
        <v>523</v>
      </c>
      <c r="B5" s="270" t="str">
        <f>Language!A936</f>
        <v>Is QC performed and results recorded on each new preparation or lot number of gram stain reagents? QC có được thực hiện và ghi nhận kết quả cho mỗi lần chuẩn bị hoặc mỗi lot thuốc nhuộm gram mới không?</v>
      </c>
      <c r="C5" s="270" t="s">
        <v>6052</v>
      </c>
      <c r="D5" s="282"/>
      <c r="F5" s="512"/>
      <c r="H5" s="262">
        <f>D5</f>
        <v>0</v>
      </c>
      <c r="I5" s="236" t="str">
        <f>IF(H5=1,1,IF(H5=2,0.5,IF(H5=3,0,"'")))</f>
        <v>'</v>
      </c>
    </row>
    <row r="6" spans="1:9">
      <c r="A6" s="288"/>
      <c r="B6" s="240" t="str">
        <f>Language!A937</f>
        <v xml:space="preserve">1: Yes - 2: Partial - 3: No </v>
      </c>
      <c r="C6" s="240" t="s">
        <v>6053</v>
      </c>
      <c r="D6" s="26"/>
      <c r="F6" s="63"/>
      <c r="H6" s="26"/>
    </row>
    <row r="7" spans="1:9" ht="63">
      <c r="A7" s="288"/>
      <c r="B7" s="240" t="str">
        <f>Language!A938</f>
        <v>Standard: CAP MIC.21540, MIC.21624 All staining procedures (gram stains, special stains, and fluorescent stains) should be checked and results recorded for each new batch of stain.</v>
      </c>
      <c r="C7" s="240" t="s">
        <v>7528</v>
      </c>
      <c r="D7" s="26"/>
      <c r="H7" s="26"/>
    </row>
    <row r="8" spans="1:9" ht="31.5">
      <c r="A8" s="288" t="s">
        <v>524</v>
      </c>
      <c r="B8" s="270" t="str">
        <f>Language!A939</f>
        <v>Is Gram stain QC performed using both positive and negative control organisms?</v>
      </c>
      <c r="C8" s="270" t="s">
        <v>7529</v>
      </c>
      <c r="D8" s="282"/>
      <c r="F8" s="467"/>
      <c r="H8" s="262">
        <f>D8</f>
        <v>0</v>
      </c>
      <c r="I8" s="236" t="str">
        <f t="shared" ref="I8" si="0">IF(H8="Yes",1,IF(H8="No",0,"'"))</f>
        <v>'</v>
      </c>
    </row>
    <row r="9" spans="1:9" ht="47.25">
      <c r="A9" s="288"/>
      <c r="B9" s="270" t="str">
        <f>Language!A940</f>
        <v xml:space="preserve">Observe the Gram's stain, catalase, coagulase, oxidase and indole reagents in use by the laboratory. Are they labeled with : </v>
      </c>
      <c r="C9" s="270" t="s">
        <v>6054</v>
      </c>
      <c r="F9" s="417"/>
    </row>
    <row r="10" spans="1:9">
      <c r="A10" s="288" t="s">
        <v>525</v>
      </c>
      <c r="B10" s="270" t="str">
        <f>Language!A941</f>
        <v>Name of reagent</v>
      </c>
      <c r="C10" s="270" t="s">
        <v>6055</v>
      </c>
      <c r="D10" s="282"/>
      <c r="F10" s="512"/>
      <c r="H10" s="262">
        <f>D10</f>
        <v>0</v>
      </c>
      <c r="I10" s="236" t="str">
        <f>IF(H10=1,1,IF(H10=2,0.5,IF(H10=3,0,"'")))</f>
        <v>'</v>
      </c>
    </row>
    <row r="11" spans="1:9" ht="31.5">
      <c r="A11" s="288" t="s">
        <v>526</v>
      </c>
      <c r="B11" s="270" t="str">
        <f>Language!A942</f>
        <v>Date of preparation/reconstitution (if relevant, e.g., coagulase)</v>
      </c>
      <c r="C11" s="270" t="s">
        <v>6056</v>
      </c>
      <c r="D11" s="282"/>
      <c r="F11" s="512"/>
      <c r="H11" s="262">
        <f>D11</f>
        <v>0</v>
      </c>
      <c r="I11" s="236" t="str">
        <f t="shared" ref="I11:I13" si="1">IF(H11=1,1,IF(H11=2,0.5,IF(H11=3,0,"'")))</f>
        <v>'</v>
      </c>
    </row>
    <row r="12" spans="1:9">
      <c r="A12" s="288" t="s">
        <v>1140</v>
      </c>
      <c r="B12" s="270" t="str">
        <f>Language!A943</f>
        <v>Date of opening</v>
      </c>
      <c r="C12" s="270" t="s">
        <v>7530</v>
      </c>
      <c r="D12" s="282"/>
      <c r="F12" s="512"/>
      <c r="H12" s="262">
        <f>D12</f>
        <v>0</v>
      </c>
      <c r="I12" s="236" t="str">
        <f t="shared" si="1"/>
        <v>'</v>
      </c>
    </row>
    <row r="13" spans="1:9">
      <c r="A13" s="288" t="s">
        <v>527</v>
      </c>
      <c r="B13" s="270" t="str">
        <f>Language!A944</f>
        <v>Expiration date</v>
      </c>
      <c r="C13" s="270" t="s">
        <v>6027</v>
      </c>
      <c r="D13" s="282"/>
      <c r="F13" s="512"/>
      <c r="H13" s="262">
        <f>D13</f>
        <v>0</v>
      </c>
      <c r="I13" s="236" t="str">
        <f t="shared" si="1"/>
        <v>'</v>
      </c>
    </row>
    <row r="14" spans="1:9">
      <c r="A14" s="288"/>
      <c r="B14" s="240" t="str">
        <f>Language!A945</f>
        <v>1: All - 2: Some - 3: None</v>
      </c>
      <c r="C14" s="240" t="s">
        <v>6039</v>
      </c>
      <c r="D14" s="511"/>
      <c r="F14" s="63"/>
      <c r="H14" s="262"/>
      <c r="I14" s="236"/>
    </row>
    <row r="15" spans="1:9" ht="31.5">
      <c r="A15" s="288" t="s">
        <v>528</v>
      </c>
      <c r="B15" s="270" t="str">
        <f>Language!A946</f>
        <v>Are tubed media, reagents, and kits stored at the temperatures indicated by the manufacturer?</v>
      </c>
      <c r="C15" s="270" t="s">
        <v>6057</v>
      </c>
      <c r="D15" s="282"/>
      <c r="F15" s="467"/>
      <c r="H15" s="262">
        <f>D15</f>
        <v>0</v>
      </c>
      <c r="I15" s="236" t="str">
        <f t="shared" ref="I15" si="2">IF(H15="Yes",1,IF(H15="No",0,"'"))</f>
        <v>'</v>
      </c>
    </row>
    <row r="16" spans="1:9" ht="16.5" thickBot="1">
      <c r="A16" s="288"/>
      <c r="D16" s="511"/>
      <c r="F16" s="63"/>
      <c r="H16" s="262"/>
      <c r="I16" s="236"/>
    </row>
    <row r="17" spans="1:9" ht="31.5">
      <c r="A17" s="294"/>
      <c r="B17" s="273" t="str">
        <f>Language!A947</f>
        <v>QC OF INDIVIDUAL BIOCHEMICAL METHODS</v>
      </c>
      <c r="C17" s="273" t="s">
        <v>6571</v>
      </c>
      <c r="D17" s="274"/>
      <c r="F17" s="513"/>
      <c r="H17" s="236"/>
      <c r="I17" s="236"/>
    </row>
    <row r="18" spans="1:9" ht="47.25">
      <c r="A18" s="288"/>
      <c r="B18" s="514" t="str">
        <f>Language!A948</f>
        <v>NOTE: This question applies only to the tubed media and liquid reagents in use by the lab.</v>
      </c>
      <c r="C18" s="514" t="s">
        <v>6058</v>
      </c>
      <c r="D18" s="515"/>
      <c r="F18" s="512" t="s">
        <v>7531</v>
      </c>
      <c r="G18" s="262"/>
      <c r="H18" s="262"/>
      <c r="I18" s="236"/>
    </row>
    <row r="19" spans="1:9" ht="47.25">
      <c r="A19" s="288"/>
      <c r="B19" s="514" t="str">
        <f>Language!A949</f>
        <v>It does NOT apply to the biochemical reagent wells incorporated into pre-defined identification systems,</v>
      </c>
      <c r="C19" s="514" t="s">
        <v>6059</v>
      </c>
      <c r="D19" s="515"/>
      <c r="F19" s="512" t="s">
        <v>7532</v>
      </c>
      <c r="H19" s="262"/>
    </row>
    <row r="20" spans="1:9">
      <c r="A20" s="288"/>
      <c r="B20" s="514" t="str">
        <f>Language!A950</f>
        <v xml:space="preserve">such as Vitek, API, Liofilchem, etc. </v>
      </c>
      <c r="C20" s="514" t="s">
        <v>6060</v>
      </c>
      <c r="D20" s="515"/>
      <c r="F20" s="512" t="s">
        <v>7533</v>
      </c>
      <c r="H20" s="26"/>
    </row>
    <row r="21" spans="1:9" ht="31.5">
      <c r="A21" s="288"/>
      <c r="B21" s="270" t="str">
        <f>Language!A951</f>
        <v>Do QC records demonstrate the following? If reagent not used, check NA</v>
      </c>
      <c r="C21" s="270" t="s">
        <v>6061</v>
      </c>
      <c r="D21" s="515"/>
      <c r="F21" s="512" t="s">
        <v>7534</v>
      </c>
      <c r="H21" s="20"/>
    </row>
    <row r="22" spans="1:9">
      <c r="A22" s="288"/>
      <c r="B22" s="278" t="str">
        <f>Language!A952</f>
        <v>Catalase (H2O2)</v>
      </c>
      <c r="C22" s="278" t="s">
        <v>2466</v>
      </c>
      <c r="D22" s="516"/>
      <c r="F22" s="63"/>
      <c r="G22" s="256"/>
    </row>
    <row r="23" spans="1:9">
      <c r="A23" s="288" t="s">
        <v>529</v>
      </c>
      <c r="B23" s="270" t="str">
        <f>Language!A953</f>
        <v>Positive control is used</v>
      </c>
      <c r="C23" s="270" t="s">
        <v>6573</v>
      </c>
      <c r="D23" s="282"/>
      <c r="F23" s="512"/>
      <c r="H23" s="262">
        <f>D23</f>
        <v>0</v>
      </c>
      <c r="I23" s="236" t="str">
        <f t="shared" ref="I23:I26" si="3">IF(H23="Yes",1,IF(H23="No",0,"'"))</f>
        <v>'</v>
      </c>
    </row>
    <row r="24" spans="1:9">
      <c r="A24" s="288" t="s">
        <v>530</v>
      </c>
      <c r="B24" s="270" t="str">
        <f>Language!A954</f>
        <v>Negative control is used</v>
      </c>
      <c r="C24" s="270" t="s">
        <v>6574</v>
      </c>
      <c r="D24" s="282"/>
      <c r="F24" s="512"/>
      <c r="H24" s="262">
        <f>D24</f>
        <v>0</v>
      </c>
      <c r="I24" s="236" t="str">
        <f t="shared" si="3"/>
        <v>'</v>
      </c>
    </row>
    <row r="25" spans="1:9">
      <c r="A25" s="288" t="s">
        <v>531</v>
      </c>
      <c r="B25" s="270" t="str">
        <f>Language!A955</f>
        <v>QC is performed on each new batch/lot number</v>
      </c>
      <c r="C25" s="270" t="s">
        <v>6062</v>
      </c>
      <c r="D25" s="282"/>
      <c r="F25" s="512"/>
      <c r="H25" s="262">
        <f>D25</f>
        <v>0</v>
      </c>
      <c r="I25" s="236" t="str">
        <f t="shared" si="3"/>
        <v>'</v>
      </c>
    </row>
    <row r="26" spans="1:9" ht="31.5">
      <c r="A26" s="288" t="s">
        <v>532</v>
      </c>
      <c r="B26" s="270" t="str">
        <f>Language!A956</f>
        <v>QC is performed using ATCC or ATCC-derivative strains</v>
      </c>
      <c r="C26" s="270" t="s">
        <v>6063</v>
      </c>
      <c r="D26" s="282"/>
      <c r="F26" s="512"/>
      <c r="H26" s="262">
        <f>D26</f>
        <v>0</v>
      </c>
      <c r="I26" s="236" t="str">
        <f t="shared" si="3"/>
        <v>'</v>
      </c>
    </row>
    <row r="27" spans="1:9">
      <c r="A27" s="288"/>
      <c r="B27" s="278" t="str">
        <f>Language!A957</f>
        <v>Coagulase plasma</v>
      </c>
      <c r="C27" s="278" t="s">
        <v>6064</v>
      </c>
      <c r="D27" s="516"/>
    </row>
    <row r="28" spans="1:9">
      <c r="A28" s="288" t="s">
        <v>533</v>
      </c>
      <c r="B28" s="270" t="str">
        <f>Language!A958</f>
        <v>Positive control is used</v>
      </c>
      <c r="C28" s="270" t="s">
        <v>6573</v>
      </c>
      <c r="D28" s="282"/>
      <c r="F28" s="512"/>
      <c r="H28" s="262">
        <f>D28</f>
        <v>0</v>
      </c>
      <c r="I28" s="236" t="str">
        <f t="shared" ref="I28:I31" si="4">IF(H28="Yes",1,IF(H28="No",0,"'"))</f>
        <v>'</v>
      </c>
    </row>
    <row r="29" spans="1:9">
      <c r="A29" s="288" t="s">
        <v>534</v>
      </c>
      <c r="B29" s="270" t="str">
        <f>Language!A959</f>
        <v>Negative control is used</v>
      </c>
      <c r="C29" s="270" t="s">
        <v>6574</v>
      </c>
      <c r="D29" s="282"/>
      <c r="F29" s="512"/>
      <c r="H29" s="262">
        <f>D29</f>
        <v>0</v>
      </c>
      <c r="I29" s="236" t="str">
        <f t="shared" si="4"/>
        <v>'</v>
      </c>
    </row>
    <row r="30" spans="1:9">
      <c r="A30" s="288" t="s">
        <v>535</v>
      </c>
      <c r="B30" s="270" t="str">
        <f>Language!A960</f>
        <v>QC is performed on each new batch/lot number</v>
      </c>
      <c r="C30" s="270" t="s">
        <v>6062</v>
      </c>
      <c r="D30" s="282"/>
      <c r="F30" s="512"/>
      <c r="H30" s="262">
        <f>D30</f>
        <v>0</v>
      </c>
      <c r="I30" s="236" t="str">
        <f t="shared" si="4"/>
        <v>'</v>
      </c>
    </row>
    <row r="31" spans="1:9" ht="31.5">
      <c r="A31" s="288" t="s">
        <v>536</v>
      </c>
      <c r="B31" s="270" t="str">
        <f>Language!A961</f>
        <v>QC is performed using ATCC or ATCC-derivative strains</v>
      </c>
      <c r="C31" s="270" t="s">
        <v>6063</v>
      </c>
      <c r="D31" s="282"/>
      <c r="F31" s="512"/>
      <c r="H31" s="262">
        <f>D31</f>
        <v>0</v>
      </c>
      <c r="I31" s="236" t="str">
        <f t="shared" si="4"/>
        <v>'</v>
      </c>
    </row>
    <row r="32" spans="1:9">
      <c r="A32" s="288"/>
      <c r="B32" s="278" t="str">
        <f>Language!A962</f>
        <v>Staph latex agglutination</v>
      </c>
      <c r="C32" s="278" t="s">
        <v>7535</v>
      </c>
      <c r="D32" s="516"/>
      <c r="F32" s="517"/>
    </row>
    <row r="33" spans="1:9">
      <c r="A33" s="288" t="s">
        <v>1141</v>
      </c>
      <c r="B33" s="270" t="str">
        <f>Language!A963</f>
        <v>Positive control is used</v>
      </c>
      <c r="C33" s="270" t="s">
        <v>6573</v>
      </c>
      <c r="D33" s="282"/>
      <c r="F33" s="512"/>
      <c r="H33" s="262">
        <f>D33</f>
        <v>0</v>
      </c>
      <c r="I33" s="236" t="str">
        <f t="shared" ref="I33:I36" si="5">IF(H33="Yes",1,IF(H33="No",0,"'"))</f>
        <v>'</v>
      </c>
    </row>
    <row r="34" spans="1:9">
      <c r="A34" s="288" t="s">
        <v>1142</v>
      </c>
      <c r="B34" s="270" t="str">
        <f>Language!A964</f>
        <v>Negative control is used</v>
      </c>
      <c r="C34" s="270" t="s">
        <v>6574</v>
      </c>
      <c r="D34" s="282"/>
      <c r="F34" s="512"/>
      <c r="H34" s="262">
        <f>D34</f>
        <v>0</v>
      </c>
      <c r="I34" s="236" t="str">
        <f t="shared" si="5"/>
        <v>'</v>
      </c>
    </row>
    <row r="35" spans="1:9">
      <c r="A35" s="288" t="s">
        <v>1143</v>
      </c>
      <c r="B35" s="270" t="str">
        <f>Language!A965</f>
        <v>QC is performed on each new batch/lot number</v>
      </c>
      <c r="C35" s="270" t="s">
        <v>6062</v>
      </c>
      <c r="D35" s="282"/>
      <c r="F35" s="512"/>
      <c r="H35" s="262">
        <f>D35</f>
        <v>0</v>
      </c>
      <c r="I35" s="236" t="str">
        <f t="shared" si="5"/>
        <v>'</v>
      </c>
    </row>
    <row r="36" spans="1:9" ht="31.5">
      <c r="A36" s="288" t="s">
        <v>1144</v>
      </c>
      <c r="B36" s="270" t="str">
        <f>Language!A966</f>
        <v>QC is performed using ATCC or ATCC-derivative strains</v>
      </c>
      <c r="C36" s="270" t="s">
        <v>6063</v>
      </c>
      <c r="D36" s="282"/>
      <c r="F36" s="512"/>
      <c r="H36" s="262">
        <f>D36</f>
        <v>0</v>
      </c>
      <c r="I36" s="236" t="str">
        <f t="shared" si="5"/>
        <v>'</v>
      </c>
    </row>
    <row r="37" spans="1:9">
      <c r="A37" s="288"/>
      <c r="B37" s="278" t="str">
        <f>Language!A967</f>
        <v>Staph Chromagar</v>
      </c>
      <c r="C37" s="278" t="s">
        <v>2189</v>
      </c>
      <c r="D37" s="516"/>
    </row>
    <row r="38" spans="1:9">
      <c r="A38" s="288" t="s">
        <v>1145</v>
      </c>
      <c r="B38" s="270" t="str">
        <f>Language!A968</f>
        <v>Positive control is used</v>
      </c>
      <c r="C38" s="270" t="s">
        <v>6573</v>
      </c>
      <c r="D38" s="282"/>
      <c r="F38" s="512"/>
      <c r="H38" s="262">
        <f>D38</f>
        <v>0</v>
      </c>
      <c r="I38" s="236" t="str">
        <f t="shared" ref="I38:I41" si="6">IF(H38="Yes",1,IF(H38="No",0,"'"))</f>
        <v>'</v>
      </c>
    </row>
    <row r="39" spans="1:9">
      <c r="A39" s="288" t="s">
        <v>1146</v>
      </c>
      <c r="B39" s="270" t="str">
        <f>Language!A969</f>
        <v>Negative control is used</v>
      </c>
      <c r="C39" s="270" t="s">
        <v>6574</v>
      </c>
      <c r="D39" s="282"/>
      <c r="F39" s="512"/>
      <c r="H39" s="262">
        <f>D39</f>
        <v>0</v>
      </c>
      <c r="I39" s="236" t="str">
        <f t="shared" si="6"/>
        <v>'</v>
      </c>
    </row>
    <row r="40" spans="1:9">
      <c r="A40" s="288" t="s">
        <v>1147</v>
      </c>
      <c r="B40" s="270" t="str">
        <f>Language!A970</f>
        <v>QC is performed on each new batch/lot number</v>
      </c>
      <c r="C40" s="270" t="s">
        <v>6062</v>
      </c>
      <c r="D40" s="282"/>
      <c r="F40" s="512"/>
      <c r="H40" s="262">
        <f>D40</f>
        <v>0</v>
      </c>
      <c r="I40" s="236" t="str">
        <f t="shared" si="6"/>
        <v>'</v>
      </c>
    </row>
    <row r="41" spans="1:9" ht="31.5">
      <c r="A41" s="288" t="s">
        <v>1148</v>
      </c>
      <c r="B41" s="270" t="str">
        <f>Language!A971</f>
        <v>QC is performed using ATCC or ATCC-derivative strains</v>
      </c>
      <c r="C41" s="270" t="s">
        <v>6063</v>
      </c>
      <c r="D41" s="282"/>
      <c r="F41" s="512"/>
      <c r="H41" s="262">
        <f>D41</f>
        <v>0</v>
      </c>
      <c r="I41" s="236" t="str">
        <f t="shared" si="6"/>
        <v>'</v>
      </c>
    </row>
    <row r="42" spans="1:9">
      <c r="A42" s="288"/>
      <c r="B42" s="278" t="str">
        <f>Language!A972</f>
        <v>DNase</v>
      </c>
      <c r="C42" s="278" t="s">
        <v>2160</v>
      </c>
      <c r="D42" s="516"/>
    </row>
    <row r="43" spans="1:9">
      <c r="A43" s="393" t="s">
        <v>1149</v>
      </c>
      <c r="B43" s="270" t="str">
        <f>Language!A973</f>
        <v>Positive control is used</v>
      </c>
      <c r="C43" s="270" t="s">
        <v>6573</v>
      </c>
      <c r="D43" s="282"/>
      <c r="F43" s="512"/>
      <c r="H43" s="262">
        <f>D43</f>
        <v>0</v>
      </c>
      <c r="I43" s="236" t="str">
        <f t="shared" ref="I43:I46" si="7">IF(H43="Yes",1,IF(H43="No",0,"'"))</f>
        <v>'</v>
      </c>
    </row>
    <row r="44" spans="1:9">
      <c r="A44" s="393" t="s">
        <v>1150</v>
      </c>
      <c r="B44" s="270" t="str">
        <f>Language!A974</f>
        <v>Negative control is used</v>
      </c>
      <c r="C44" s="270" t="s">
        <v>6574</v>
      </c>
      <c r="D44" s="282"/>
      <c r="F44" s="512"/>
      <c r="H44" s="262">
        <f>D44</f>
        <v>0</v>
      </c>
      <c r="I44" s="236" t="str">
        <f t="shared" si="7"/>
        <v>'</v>
      </c>
    </row>
    <row r="45" spans="1:9">
      <c r="A45" s="393" t="s">
        <v>1151</v>
      </c>
      <c r="B45" s="270" t="str">
        <f>Language!A975</f>
        <v>QC is performed on each new batch/lot number</v>
      </c>
      <c r="C45" s="270" t="s">
        <v>6062</v>
      </c>
      <c r="D45" s="282"/>
      <c r="F45" s="512"/>
      <c r="H45" s="262">
        <f>D45</f>
        <v>0</v>
      </c>
      <c r="I45" s="236" t="str">
        <f t="shared" si="7"/>
        <v>'</v>
      </c>
    </row>
    <row r="46" spans="1:9" ht="31.5">
      <c r="A46" s="393" t="s">
        <v>1152</v>
      </c>
      <c r="B46" s="270" t="str">
        <f>Language!A976</f>
        <v>QC is performed using ATCC or ATCC-derivative strains</v>
      </c>
      <c r="C46" s="270" t="s">
        <v>6063</v>
      </c>
      <c r="D46" s="282"/>
      <c r="F46" s="512"/>
      <c r="H46" s="262">
        <f>D46</f>
        <v>0</v>
      </c>
      <c r="I46" s="236" t="str">
        <f t="shared" si="7"/>
        <v>'</v>
      </c>
    </row>
    <row r="47" spans="1:9">
      <c r="A47" s="288"/>
      <c r="B47" s="278" t="str">
        <f>Language!A977</f>
        <v>PYR</v>
      </c>
      <c r="C47" s="278" t="s">
        <v>2161</v>
      </c>
      <c r="D47" s="516"/>
    </row>
    <row r="48" spans="1:9">
      <c r="A48" s="298" t="s">
        <v>1153</v>
      </c>
      <c r="B48" s="270" t="str">
        <f>Language!A978</f>
        <v>Positive control is used</v>
      </c>
      <c r="C48" s="270" t="s">
        <v>6573</v>
      </c>
      <c r="D48" s="282"/>
      <c r="F48" s="512"/>
      <c r="H48" s="262">
        <f>D48</f>
        <v>0</v>
      </c>
      <c r="I48" s="236" t="str">
        <f t="shared" ref="I48:I51" si="8">IF(H48="Yes",1,IF(H48="No",0,"'"))</f>
        <v>'</v>
      </c>
    </row>
    <row r="49" spans="1:9">
      <c r="A49" s="298" t="s">
        <v>1154</v>
      </c>
      <c r="B49" s="270" t="str">
        <f>Language!A979</f>
        <v>Negative control is used</v>
      </c>
      <c r="C49" s="270" t="s">
        <v>6574</v>
      </c>
      <c r="D49" s="282"/>
      <c r="F49" s="512"/>
      <c r="H49" s="262">
        <f>D49</f>
        <v>0</v>
      </c>
      <c r="I49" s="236" t="str">
        <f t="shared" si="8"/>
        <v>'</v>
      </c>
    </row>
    <row r="50" spans="1:9">
      <c r="A50" s="298" t="s">
        <v>1155</v>
      </c>
      <c r="B50" s="270" t="str">
        <f>Language!A980</f>
        <v>QC is performed on each new batch/lot number</v>
      </c>
      <c r="C50" s="270" t="s">
        <v>6062</v>
      </c>
      <c r="D50" s="282"/>
      <c r="F50" s="512"/>
      <c r="H50" s="262">
        <f>D50</f>
        <v>0</v>
      </c>
      <c r="I50" s="236" t="str">
        <f t="shared" si="8"/>
        <v>'</v>
      </c>
    </row>
    <row r="51" spans="1:9" ht="31.5">
      <c r="A51" s="298" t="s">
        <v>1156</v>
      </c>
      <c r="B51" s="270" t="str">
        <f>Language!A981</f>
        <v>QC is performed using ATCC or ATCC-derivative strains</v>
      </c>
      <c r="C51" s="270" t="s">
        <v>6063</v>
      </c>
      <c r="D51" s="282"/>
      <c r="F51" s="512"/>
      <c r="H51" s="262">
        <f>D51</f>
        <v>0</v>
      </c>
      <c r="I51" s="236" t="str">
        <f t="shared" si="8"/>
        <v>'</v>
      </c>
    </row>
    <row r="52" spans="1:9">
      <c r="A52" s="288"/>
      <c r="B52" s="278" t="str">
        <f>Language!A982</f>
        <v>Optochin ("P") disk</v>
      </c>
      <c r="C52" s="278" t="s">
        <v>6065</v>
      </c>
      <c r="D52" s="516"/>
    </row>
    <row r="53" spans="1:9">
      <c r="A53" s="298" t="s">
        <v>1157</v>
      </c>
      <c r="B53" s="270" t="str">
        <f>Language!A983</f>
        <v>Positive control is used</v>
      </c>
      <c r="C53" s="270" t="s">
        <v>6573</v>
      </c>
      <c r="D53" s="282"/>
      <c r="F53" s="512"/>
      <c r="H53" s="262">
        <f>D53</f>
        <v>0</v>
      </c>
      <c r="I53" s="236" t="str">
        <f t="shared" ref="I53:I56" si="9">IF(H53="Yes",1,IF(H53="No",0,"'"))</f>
        <v>'</v>
      </c>
    </row>
    <row r="54" spans="1:9">
      <c r="A54" s="298" t="s">
        <v>1158</v>
      </c>
      <c r="B54" s="270" t="str">
        <f>Language!A984</f>
        <v>Negative control is used</v>
      </c>
      <c r="C54" s="270" t="s">
        <v>6574</v>
      </c>
      <c r="D54" s="282"/>
      <c r="F54" s="512"/>
      <c r="H54" s="262">
        <f>D54</f>
        <v>0</v>
      </c>
      <c r="I54" s="236" t="str">
        <f t="shared" si="9"/>
        <v>'</v>
      </c>
    </row>
    <row r="55" spans="1:9">
      <c r="A55" s="298" t="s">
        <v>1159</v>
      </c>
      <c r="B55" s="270" t="str">
        <f>Language!A985</f>
        <v>QC is performed on each new batch/lot number</v>
      </c>
      <c r="C55" s="270" t="s">
        <v>6062</v>
      </c>
      <c r="D55" s="282"/>
      <c r="F55" s="512"/>
      <c r="H55" s="262">
        <f>D55</f>
        <v>0</v>
      </c>
      <c r="I55" s="236" t="str">
        <f t="shared" si="9"/>
        <v>'</v>
      </c>
    </row>
    <row r="56" spans="1:9" ht="31.5">
      <c r="A56" s="298" t="s">
        <v>1160</v>
      </c>
      <c r="B56" s="270" t="str">
        <f>Language!A986</f>
        <v>QC is performed using ATCC or ATCC-derivative strains</v>
      </c>
      <c r="C56" s="270" t="s">
        <v>6063</v>
      </c>
      <c r="D56" s="282"/>
      <c r="F56" s="512"/>
      <c r="H56" s="262">
        <f>D56</f>
        <v>0</v>
      </c>
      <c r="I56" s="236" t="str">
        <f t="shared" si="9"/>
        <v>'</v>
      </c>
    </row>
    <row r="57" spans="1:9">
      <c r="A57" s="288"/>
      <c r="B57" s="278" t="str">
        <f>Language!A987</f>
        <v>Bile solubility (deoxycholate)</v>
      </c>
      <c r="C57" s="278" t="s">
        <v>6066</v>
      </c>
      <c r="D57" s="516"/>
      <c r="F57" s="417"/>
    </row>
    <row r="58" spans="1:9">
      <c r="A58" s="298" t="s">
        <v>1161</v>
      </c>
      <c r="B58" s="270" t="str">
        <f>Language!A988</f>
        <v>Positive control is used</v>
      </c>
      <c r="C58" s="270" t="s">
        <v>6573</v>
      </c>
      <c r="D58" s="282"/>
      <c r="F58" s="512"/>
      <c r="H58" s="262">
        <f>D58</f>
        <v>0</v>
      </c>
      <c r="I58" s="236" t="str">
        <f t="shared" ref="I58:I61" si="10">IF(H58="Yes",1,IF(H58="No",0,"'"))</f>
        <v>'</v>
      </c>
    </row>
    <row r="59" spans="1:9">
      <c r="A59" s="298" t="s">
        <v>1162</v>
      </c>
      <c r="B59" s="270" t="str">
        <f>Language!A989</f>
        <v>Negative control is used</v>
      </c>
      <c r="C59" s="270" t="s">
        <v>6574</v>
      </c>
      <c r="D59" s="282"/>
      <c r="F59" s="512"/>
      <c r="H59" s="262">
        <f>D59</f>
        <v>0</v>
      </c>
      <c r="I59" s="236" t="str">
        <f t="shared" si="10"/>
        <v>'</v>
      </c>
    </row>
    <row r="60" spans="1:9">
      <c r="A60" s="298" t="s">
        <v>1163</v>
      </c>
      <c r="B60" s="270" t="str">
        <f>Language!A990</f>
        <v>QC is performed on each new batch/lot number</v>
      </c>
      <c r="C60" s="270" t="s">
        <v>6062</v>
      </c>
      <c r="D60" s="282"/>
      <c r="F60" s="512"/>
      <c r="H60" s="262">
        <f>D60</f>
        <v>0</v>
      </c>
      <c r="I60" s="236" t="str">
        <f t="shared" si="10"/>
        <v>'</v>
      </c>
    </row>
    <row r="61" spans="1:9" ht="31.5">
      <c r="A61" s="298" t="s">
        <v>1164</v>
      </c>
      <c r="B61" s="270" t="str">
        <f>Language!A991</f>
        <v>QC is performed using ATCC or ATCC-derivative strains</v>
      </c>
      <c r="C61" s="270" t="s">
        <v>6063</v>
      </c>
      <c r="D61" s="282"/>
      <c r="F61" s="512"/>
      <c r="H61" s="262">
        <f>D61</f>
        <v>0</v>
      </c>
      <c r="I61" s="236" t="str">
        <f t="shared" si="10"/>
        <v>'</v>
      </c>
    </row>
    <row r="62" spans="1:9">
      <c r="A62" s="288"/>
      <c r="B62" s="278" t="str">
        <f>Language!A992</f>
        <v>Strep pneumo latex agglutination</v>
      </c>
      <c r="C62" s="278" t="s">
        <v>7536</v>
      </c>
      <c r="D62" s="516"/>
      <c r="F62" s="417"/>
    </row>
    <row r="63" spans="1:9">
      <c r="A63" s="298" t="s">
        <v>1165</v>
      </c>
      <c r="B63" s="270" t="str">
        <f>Language!A993</f>
        <v>Positive control is used</v>
      </c>
      <c r="C63" s="270" t="s">
        <v>6573</v>
      </c>
      <c r="D63" s="282"/>
      <c r="F63" s="512"/>
      <c r="H63" s="262">
        <f>D63</f>
        <v>0</v>
      </c>
      <c r="I63" s="236" t="str">
        <f t="shared" ref="I63:I66" si="11">IF(H63="Yes",1,IF(H63="No",0,"'"))</f>
        <v>'</v>
      </c>
    </row>
    <row r="64" spans="1:9">
      <c r="A64" s="298" t="s">
        <v>1166</v>
      </c>
      <c r="B64" s="270" t="str">
        <f>Language!A994</f>
        <v>Negative control is used</v>
      </c>
      <c r="C64" s="270" t="s">
        <v>6574</v>
      </c>
      <c r="D64" s="282"/>
      <c r="F64" s="512"/>
      <c r="H64" s="262">
        <f>D64</f>
        <v>0</v>
      </c>
      <c r="I64" s="236" t="str">
        <f t="shared" si="11"/>
        <v>'</v>
      </c>
    </row>
    <row r="65" spans="1:9">
      <c r="A65" s="298" t="s">
        <v>1167</v>
      </c>
      <c r="B65" s="270" t="str">
        <f>Language!A995</f>
        <v>QC is performed on each new batch/lot number</v>
      </c>
      <c r="C65" s="270" t="s">
        <v>6062</v>
      </c>
      <c r="D65" s="282"/>
      <c r="F65" s="512"/>
      <c r="H65" s="262">
        <f>D65</f>
        <v>0</v>
      </c>
      <c r="I65" s="236" t="str">
        <f t="shared" si="11"/>
        <v>'</v>
      </c>
    </row>
    <row r="66" spans="1:9" ht="31.5">
      <c r="A66" s="298" t="s">
        <v>1168</v>
      </c>
      <c r="B66" s="270" t="str">
        <f>Language!A996</f>
        <v>QC is performed using ATCC or ATCC-derivative strains</v>
      </c>
      <c r="C66" s="270" t="s">
        <v>6063</v>
      </c>
      <c r="D66" s="282"/>
      <c r="F66" s="512"/>
      <c r="H66" s="262">
        <f>D66</f>
        <v>0</v>
      </c>
      <c r="I66" s="236" t="str">
        <f t="shared" si="11"/>
        <v>'</v>
      </c>
    </row>
    <row r="67" spans="1:9">
      <c r="A67" s="288"/>
      <c r="B67" s="278" t="str">
        <f>Language!A997</f>
        <v>Oxidase</v>
      </c>
      <c r="C67" s="278" t="s">
        <v>2164</v>
      </c>
      <c r="D67" s="516"/>
      <c r="F67" s="417"/>
    </row>
    <row r="68" spans="1:9">
      <c r="A68" s="298" t="s">
        <v>1169</v>
      </c>
      <c r="B68" s="270" t="str">
        <f>Language!A998</f>
        <v>Positive control is used</v>
      </c>
      <c r="C68" s="270" t="s">
        <v>6573</v>
      </c>
      <c r="D68" s="282"/>
      <c r="F68" s="512"/>
      <c r="H68" s="262">
        <f>D68</f>
        <v>0</v>
      </c>
      <c r="I68" s="236" t="str">
        <f t="shared" ref="I68:I71" si="12">IF(H68="Yes",1,IF(H68="No",0,"'"))</f>
        <v>'</v>
      </c>
    </row>
    <row r="69" spans="1:9">
      <c r="A69" s="298" t="s">
        <v>1170</v>
      </c>
      <c r="B69" s="270" t="str">
        <f>Language!A999</f>
        <v>Negative control is used</v>
      </c>
      <c r="C69" s="270" t="s">
        <v>6574</v>
      </c>
      <c r="D69" s="282"/>
      <c r="F69" s="512"/>
      <c r="H69" s="262">
        <f>D69</f>
        <v>0</v>
      </c>
      <c r="I69" s="236" t="str">
        <f t="shared" si="12"/>
        <v>'</v>
      </c>
    </row>
    <row r="70" spans="1:9">
      <c r="A70" s="298" t="s">
        <v>1171</v>
      </c>
      <c r="B70" s="270" t="str">
        <f>Language!A1000</f>
        <v>QC is performed on each new batch/lot number</v>
      </c>
      <c r="C70" s="270" t="s">
        <v>6062</v>
      </c>
      <c r="D70" s="282"/>
      <c r="F70" s="512"/>
      <c r="H70" s="262">
        <f>D70</f>
        <v>0</v>
      </c>
      <c r="I70" s="236" t="str">
        <f t="shared" si="12"/>
        <v>'</v>
      </c>
    </row>
    <row r="71" spans="1:9" ht="31.5">
      <c r="A71" s="298" t="s">
        <v>1172</v>
      </c>
      <c r="B71" s="270" t="str">
        <f>Language!A1001</f>
        <v>QC is performed using ATCC or ATCC-derivative strains</v>
      </c>
      <c r="C71" s="270" t="s">
        <v>6063</v>
      </c>
      <c r="D71" s="282"/>
      <c r="F71" s="512"/>
      <c r="H71" s="262">
        <f>D71</f>
        <v>0</v>
      </c>
      <c r="I71" s="236" t="str">
        <f t="shared" si="12"/>
        <v>'</v>
      </c>
    </row>
    <row r="72" spans="1:9">
      <c r="A72" s="288"/>
      <c r="B72" s="278" t="str">
        <f>Language!A1002</f>
        <v>Indole reagents</v>
      </c>
      <c r="C72" s="278" t="s">
        <v>6067</v>
      </c>
      <c r="D72" s="516"/>
    </row>
    <row r="73" spans="1:9">
      <c r="A73" s="298" t="s">
        <v>1173</v>
      </c>
      <c r="B73" s="270" t="str">
        <f>Language!A1003</f>
        <v>Positive control is used</v>
      </c>
      <c r="C73" s="270" t="s">
        <v>6573</v>
      </c>
      <c r="D73" s="282"/>
      <c r="F73" s="512"/>
      <c r="H73" s="262">
        <f>D73</f>
        <v>0</v>
      </c>
      <c r="I73" s="236" t="str">
        <f t="shared" ref="I73:I76" si="13">IF(H73="Yes",1,IF(H73="No",0,"'"))</f>
        <v>'</v>
      </c>
    </row>
    <row r="74" spans="1:9">
      <c r="A74" s="298" t="s">
        <v>1174</v>
      </c>
      <c r="B74" s="270" t="str">
        <f>Language!A1004</f>
        <v>Negative control is used</v>
      </c>
      <c r="C74" s="270" t="s">
        <v>6574</v>
      </c>
      <c r="D74" s="282"/>
      <c r="F74" s="512"/>
      <c r="H74" s="262">
        <f>D74</f>
        <v>0</v>
      </c>
      <c r="I74" s="236" t="str">
        <f t="shared" si="13"/>
        <v>'</v>
      </c>
    </row>
    <row r="75" spans="1:9">
      <c r="A75" s="298" t="s">
        <v>1175</v>
      </c>
      <c r="B75" s="270" t="str">
        <f>Language!A1005</f>
        <v>QC is performed on each new batch/lot number</v>
      </c>
      <c r="C75" s="270" t="s">
        <v>6062</v>
      </c>
      <c r="D75" s="282"/>
      <c r="F75" s="512"/>
      <c r="H75" s="262">
        <f>D75</f>
        <v>0</v>
      </c>
      <c r="I75" s="236" t="str">
        <f t="shared" si="13"/>
        <v>'</v>
      </c>
    </row>
    <row r="76" spans="1:9" ht="31.5">
      <c r="A76" s="298" t="s">
        <v>1176</v>
      </c>
      <c r="B76" s="270" t="str">
        <f>Language!A1006</f>
        <v>QC is performed using ATCC or ATCC-derivative strains</v>
      </c>
      <c r="C76" s="270" t="s">
        <v>6063</v>
      </c>
      <c r="D76" s="282"/>
      <c r="F76" s="512"/>
      <c r="H76" s="262">
        <f>D76</f>
        <v>0</v>
      </c>
      <c r="I76" s="236" t="str">
        <f t="shared" si="13"/>
        <v>'</v>
      </c>
    </row>
    <row r="77" spans="1:9">
      <c r="A77" s="288"/>
      <c r="B77" s="278" t="str">
        <f>Language!A1007</f>
        <v>Methyl Red</v>
      </c>
      <c r="C77" s="278" t="s">
        <v>7537</v>
      </c>
      <c r="D77" s="516"/>
    </row>
    <row r="78" spans="1:9">
      <c r="A78" s="298" t="s">
        <v>1177</v>
      </c>
      <c r="B78" s="270" t="str">
        <f>Language!A1008</f>
        <v>Positive control is used</v>
      </c>
      <c r="C78" s="270" t="s">
        <v>6573</v>
      </c>
      <c r="D78" s="282"/>
      <c r="F78" s="512"/>
      <c r="H78" s="262">
        <f>D78</f>
        <v>0</v>
      </c>
      <c r="I78" s="236" t="str">
        <f t="shared" ref="I78:I81" si="14">IF(H78="Yes",1,IF(H78="No",0,"'"))</f>
        <v>'</v>
      </c>
    </row>
    <row r="79" spans="1:9">
      <c r="A79" s="298" t="s">
        <v>1178</v>
      </c>
      <c r="B79" s="270" t="str">
        <f>Language!A1009</f>
        <v>Negative control is used</v>
      </c>
      <c r="C79" s="270" t="s">
        <v>6574</v>
      </c>
      <c r="D79" s="282"/>
      <c r="F79" s="512"/>
      <c r="H79" s="262">
        <f>D79</f>
        <v>0</v>
      </c>
      <c r="I79" s="236" t="str">
        <f t="shared" si="14"/>
        <v>'</v>
      </c>
    </row>
    <row r="80" spans="1:9">
      <c r="A80" s="298" t="s">
        <v>1179</v>
      </c>
      <c r="B80" s="270" t="str">
        <f>Language!A1010</f>
        <v>QC is performed on each new batch/lot number</v>
      </c>
      <c r="C80" s="270" t="s">
        <v>6062</v>
      </c>
      <c r="D80" s="282"/>
      <c r="F80" s="512"/>
      <c r="H80" s="262">
        <f>D80</f>
        <v>0</v>
      </c>
      <c r="I80" s="236" t="str">
        <f t="shared" si="14"/>
        <v>'</v>
      </c>
    </row>
    <row r="81" spans="1:9" ht="31.5">
      <c r="A81" s="298" t="s">
        <v>1180</v>
      </c>
      <c r="B81" s="270" t="str">
        <f>Language!A1011</f>
        <v>QC is performed using ATCC or ATCC-derivative strains</v>
      </c>
      <c r="C81" s="270" t="s">
        <v>7538</v>
      </c>
      <c r="D81" s="282"/>
      <c r="F81" s="512"/>
      <c r="H81" s="262">
        <f>D81</f>
        <v>0</v>
      </c>
      <c r="I81" s="236" t="str">
        <f t="shared" si="14"/>
        <v>'</v>
      </c>
    </row>
    <row r="82" spans="1:9">
      <c r="A82" s="288"/>
      <c r="B82" s="400" t="str">
        <f>Language!A1012</f>
        <v>Voges-Proskauer</v>
      </c>
      <c r="C82" s="400" t="s">
        <v>2167</v>
      </c>
      <c r="D82" s="516"/>
    </row>
    <row r="83" spans="1:9">
      <c r="A83" s="298" t="s">
        <v>1181</v>
      </c>
      <c r="B83" s="270" t="str">
        <f>Language!A1013</f>
        <v>Positive control is used</v>
      </c>
      <c r="C83" s="270" t="s">
        <v>6573</v>
      </c>
      <c r="D83" s="282"/>
      <c r="F83" s="512"/>
      <c r="H83" s="262">
        <f>D83</f>
        <v>0</v>
      </c>
      <c r="I83" s="236" t="str">
        <f t="shared" ref="I83:I86" si="15">IF(H83="Yes",1,IF(H83="No",0,"'"))</f>
        <v>'</v>
      </c>
    </row>
    <row r="84" spans="1:9">
      <c r="A84" s="298" t="s">
        <v>1182</v>
      </c>
      <c r="B84" s="270" t="str">
        <f>Language!A1014</f>
        <v>Negative control is used</v>
      </c>
      <c r="C84" s="270" t="s">
        <v>6574</v>
      </c>
      <c r="D84" s="282"/>
      <c r="F84" s="512"/>
      <c r="H84" s="262">
        <f>D84</f>
        <v>0</v>
      </c>
      <c r="I84" s="236" t="str">
        <f t="shared" si="15"/>
        <v>'</v>
      </c>
    </row>
    <row r="85" spans="1:9">
      <c r="A85" s="298" t="s">
        <v>1183</v>
      </c>
      <c r="B85" s="270" t="str">
        <f>Language!A1015</f>
        <v>QC is performed on each new batch/lot number</v>
      </c>
      <c r="C85" s="270" t="s">
        <v>6062</v>
      </c>
      <c r="D85" s="282"/>
      <c r="F85" s="512"/>
      <c r="H85" s="262">
        <f>D85</f>
        <v>0</v>
      </c>
      <c r="I85" s="236" t="str">
        <f t="shared" si="15"/>
        <v>'</v>
      </c>
    </row>
    <row r="86" spans="1:9" ht="31.5">
      <c r="A86" s="298" t="s">
        <v>1184</v>
      </c>
      <c r="B86" s="270" t="str">
        <f>Language!A1016</f>
        <v>QC is performed using ATCC or ATCC-derivative strains</v>
      </c>
      <c r="C86" s="270" t="s">
        <v>6063</v>
      </c>
      <c r="D86" s="282"/>
      <c r="F86" s="512"/>
      <c r="H86" s="262">
        <f>D86</f>
        <v>0</v>
      </c>
      <c r="I86" s="236" t="str">
        <f t="shared" si="15"/>
        <v>'</v>
      </c>
    </row>
    <row r="87" spans="1:9">
      <c r="A87" s="288"/>
      <c r="B87" s="400" t="str">
        <f>Language!A1017</f>
        <v>Citrate</v>
      </c>
      <c r="C87" s="400" t="s">
        <v>2168</v>
      </c>
      <c r="D87" s="516"/>
    </row>
    <row r="88" spans="1:9">
      <c r="A88" s="298" t="s">
        <v>1185</v>
      </c>
      <c r="B88" s="270" t="str">
        <f>Language!A1018</f>
        <v>Positive control is used</v>
      </c>
      <c r="C88" s="270" t="s">
        <v>6573</v>
      </c>
      <c r="D88" s="282"/>
      <c r="F88" s="512"/>
      <c r="H88" s="262">
        <f>D88</f>
        <v>0</v>
      </c>
      <c r="I88" s="236" t="str">
        <f t="shared" ref="I88:I91" si="16">IF(H88="Yes",1,IF(H88="No",0,"'"))</f>
        <v>'</v>
      </c>
    </row>
    <row r="89" spans="1:9">
      <c r="A89" s="298" t="s">
        <v>1186</v>
      </c>
      <c r="B89" s="270" t="str">
        <f>Language!A1019</f>
        <v>Negative control is used</v>
      </c>
      <c r="C89" s="270" t="s">
        <v>6574</v>
      </c>
      <c r="D89" s="282"/>
      <c r="F89" s="512"/>
      <c r="H89" s="262">
        <f>D89</f>
        <v>0</v>
      </c>
      <c r="I89" s="236" t="str">
        <f t="shared" si="16"/>
        <v>'</v>
      </c>
    </row>
    <row r="90" spans="1:9">
      <c r="A90" s="298" t="s">
        <v>1187</v>
      </c>
      <c r="B90" s="270" t="str">
        <f>Language!A1020</f>
        <v>QC is performed on each new batch/lot number</v>
      </c>
      <c r="C90" s="270" t="s">
        <v>6062</v>
      </c>
      <c r="D90" s="282"/>
      <c r="F90" s="512"/>
      <c r="H90" s="262">
        <f>D90</f>
        <v>0</v>
      </c>
      <c r="I90" s="236" t="str">
        <f t="shared" si="16"/>
        <v>'</v>
      </c>
    </row>
    <row r="91" spans="1:9" ht="31.5">
      <c r="A91" s="298" t="s">
        <v>1188</v>
      </c>
      <c r="B91" s="270" t="str">
        <f>Language!A1021</f>
        <v>QC is performed using ATCC or ATCC-derivative strains</v>
      </c>
      <c r="C91" s="270" t="s">
        <v>6063</v>
      </c>
      <c r="D91" s="282"/>
      <c r="F91" s="512"/>
      <c r="H91" s="262">
        <f>D91</f>
        <v>0</v>
      </c>
      <c r="I91" s="236" t="str">
        <f t="shared" si="16"/>
        <v>'</v>
      </c>
    </row>
    <row r="92" spans="1:9">
      <c r="A92" s="288"/>
      <c r="B92" s="400" t="str">
        <f>Language!A1022</f>
        <v>Triple Sugar Iron agar or Kligler's Iron Agar</v>
      </c>
      <c r="C92" s="400" t="s">
        <v>6068</v>
      </c>
      <c r="D92" s="516"/>
    </row>
    <row r="93" spans="1:9">
      <c r="A93" s="298" t="s">
        <v>1189</v>
      </c>
      <c r="B93" s="270" t="str">
        <f>Language!A1023</f>
        <v>Positive control is used</v>
      </c>
      <c r="C93" s="270" t="s">
        <v>6573</v>
      </c>
      <c r="D93" s="282"/>
      <c r="F93" s="512"/>
      <c r="H93" s="262">
        <f>D93</f>
        <v>0</v>
      </c>
      <c r="I93" s="236" t="str">
        <f t="shared" ref="I93:I96" si="17">IF(H93="Yes",1,IF(H93="No",0,"'"))</f>
        <v>'</v>
      </c>
    </row>
    <row r="94" spans="1:9">
      <c r="A94" s="298" t="s">
        <v>1190</v>
      </c>
      <c r="B94" s="270" t="str">
        <f>Language!A1024</f>
        <v>Negative control is used</v>
      </c>
      <c r="C94" s="270" t="s">
        <v>6574</v>
      </c>
      <c r="D94" s="282"/>
      <c r="F94" s="512"/>
      <c r="H94" s="262">
        <f>D94</f>
        <v>0</v>
      </c>
      <c r="I94" s="236" t="str">
        <f t="shared" si="17"/>
        <v>'</v>
      </c>
    </row>
    <row r="95" spans="1:9">
      <c r="A95" s="298" t="s">
        <v>1191</v>
      </c>
      <c r="B95" s="270" t="str">
        <f>Language!A1025</f>
        <v>QC is performed on each new batch/lot number</v>
      </c>
      <c r="C95" s="270" t="s">
        <v>6062</v>
      </c>
      <c r="D95" s="282"/>
      <c r="F95" s="512"/>
      <c r="H95" s="262">
        <f>D95</f>
        <v>0</v>
      </c>
      <c r="I95" s="236" t="str">
        <f t="shared" si="17"/>
        <v>'</v>
      </c>
    </row>
    <row r="96" spans="1:9" ht="31.5">
      <c r="A96" s="298" t="s">
        <v>1192</v>
      </c>
      <c r="B96" s="270" t="str">
        <f>Language!A1026</f>
        <v>QC is performed using ATCC or ATCC-derivative strains</v>
      </c>
      <c r="C96" s="270" t="s">
        <v>6063</v>
      </c>
      <c r="D96" s="282"/>
      <c r="F96" s="512"/>
      <c r="H96" s="262">
        <f>D96</f>
        <v>0</v>
      </c>
      <c r="I96" s="236" t="str">
        <f t="shared" si="17"/>
        <v>'</v>
      </c>
    </row>
    <row r="97" spans="1:9">
      <c r="A97" s="288"/>
      <c r="B97" s="400" t="str">
        <f>Language!A1027</f>
        <v>Urease</v>
      </c>
      <c r="C97" s="400" t="s">
        <v>2170</v>
      </c>
      <c r="D97" s="516"/>
    </row>
    <row r="98" spans="1:9">
      <c r="A98" s="298" t="s">
        <v>1193</v>
      </c>
      <c r="B98" s="270" t="str">
        <f>Language!A1028</f>
        <v>Positive control is used</v>
      </c>
      <c r="C98" s="270" t="s">
        <v>6573</v>
      </c>
      <c r="D98" s="282"/>
      <c r="F98" s="512"/>
      <c r="H98" s="262">
        <f>D98</f>
        <v>0</v>
      </c>
      <c r="I98" s="236" t="str">
        <f t="shared" ref="I98:I101" si="18">IF(H98="Yes",1,IF(H98="No",0,"'"))</f>
        <v>'</v>
      </c>
    </row>
    <row r="99" spans="1:9">
      <c r="A99" s="298" t="s">
        <v>1194</v>
      </c>
      <c r="B99" s="270" t="str">
        <f>Language!A1029</f>
        <v>Negative control is used</v>
      </c>
      <c r="C99" s="270" t="s">
        <v>6574</v>
      </c>
      <c r="D99" s="282"/>
      <c r="F99" s="512"/>
      <c r="H99" s="262">
        <f>D99</f>
        <v>0</v>
      </c>
      <c r="I99" s="236" t="str">
        <f t="shared" si="18"/>
        <v>'</v>
      </c>
    </row>
    <row r="100" spans="1:9">
      <c r="A100" s="298" t="s">
        <v>1195</v>
      </c>
      <c r="B100" s="270" t="str">
        <f>Language!A1030</f>
        <v>QC is performed on each new batch/lot number</v>
      </c>
      <c r="C100" s="270" t="s">
        <v>6062</v>
      </c>
      <c r="D100" s="282"/>
      <c r="F100" s="512"/>
      <c r="H100" s="262">
        <f>D100</f>
        <v>0</v>
      </c>
      <c r="I100" s="236" t="str">
        <f t="shared" si="18"/>
        <v>'</v>
      </c>
    </row>
    <row r="101" spans="1:9" ht="31.5">
      <c r="A101" s="298" t="s">
        <v>1196</v>
      </c>
      <c r="B101" s="270" t="str">
        <f>Language!A1031</f>
        <v>QC is performed using ATCC or ATCC-derivative strains</v>
      </c>
      <c r="C101" s="270" t="s">
        <v>6063</v>
      </c>
      <c r="D101" s="282"/>
      <c r="F101" s="512"/>
      <c r="H101" s="262">
        <f>D101</f>
        <v>0</v>
      </c>
      <c r="I101" s="236" t="str">
        <f t="shared" si="18"/>
        <v>'</v>
      </c>
    </row>
    <row r="102" spans="1:9">
      <c r="A102" s="288"/>
      <c r="B102" s="400" t="str">
        <f>Language!A1032</f>
        <v>Motility</v>
      </c>
      <c r="C102" s="400" t="s">
        <v>7539</v>
      </c>
      <c r="D102" s="516"/>
    </row>
    <row r="103" spans="1:9">
      <c r="A103" s="298" t="s">
        <v>1197</v>
      </c>
      <c r="B103" s="270" t="str">
        <f>Language!A1033</f>
        <v>Positive control is used</v>
      </c>
      <c r="C103" s="270" t="s">
        <v>6573</v>
      </c>
      <c r="D103" s="282"/>
      <c r="F103" s="512"/>
      <c r="H103" s="262">
        <f>D103</f>
        <v>0</v>
      </c>
      <c r="I103" s="236" t="str">
        <f t="shared" ref="I103:I106" si="19">IF(H103="Yes",1,IF(H103="No",0,"'"))</f>
        <v>'</v>
      </c>
    </row>
    <row r="104" spans="1:9">
      <c r="A104" s="298" t="s">
        <v>1198</v>
      </c>
      <c r="B104" s="270" t="str">
        <f>Language!A1034</f>
        <v>Negative control is used</v>
      </c>
      <c r="C104" s="270" t="s">
        <v>6574</v>
      </c>
      <c r="D104" s="282"/>
      <c r="F104" s="512"/>
      <c r="H104" s="262">
        <f>D104</f>
        <v>0</v>
      </c>
      <c r="I104" s="236" t="str">
        <f t="shared" si="19"/>
        <v>'</v>
      </c>
    </row>
    <row r="105" spans="1:9">
      <c r="A105" s="298" t="s">
        <v>1199</v>
      </c>
      <c r="B105" s="270" t="str">
        <f>Language!A1035</f>
        <v>QC is performed on each new batch/lot number</v>
      </c>
      <c r="C105" s="270" t="s">
        <v>6062</v>
      </c>
      <c r="D105" s="282"/>
      <c r="F105" s="512"/>
      <c r="H105" s="262">
        <f>D105</f>
        <v>0</v>
      </c>
      <c r="I105" s="236" t="str">
        <f t="shared" si="19"/>
        <v>'</v>
      </c>
    </row>
    <row r="106" spans="1:9" ht="31.5">
      <c r="A106" s="298" t="s">
        <v>1200</v>
      </c>
      <c r="B106" s="270" t="str">
        <f>Language!A1036</f>
        <v>QC is performed using ATCC or ATCC-derivative strains</v>
      </c>
      <c r="C106" s="270" t="s">
        <v>6063</v>
      </c>
      <c r="D106" s="282"/>
      <c r="F106" s="512"/>
      <c r="H106" s="262">
        <f>D106</f>
        <v>0</v>
      </c>
      <c r="I106" s="236" t="str">
        <f t="shared" si="19"/>
        <v>'</v>
      </c>
    </row>
    <row r="107" spans="1:9" ht="31.5">
      <c r="A107" s="288"/>
      <c r="B107" s="400" t="str">
        <f>Language!A1037</f>
        <v>Lysine Iron Agar (LIA) or Lysine decarboxylase (LDC)</v>
      </c>
      <c r="C107" s="400" t="s">
        <v>6069</v>
      </c>
      <c r="D107" s="516"/>
    </row>
    <row r="108" spans="1:9">
      <c r="A108" s="298" t="s">
        <v>1201</v>
      </c>
      <c r="B108" s="270" t="str">
        <f>Language!A1038</f>
        <v>Positive control is used</v>
      </c>
      <c r="C108" s="270" t="s">
        <v>6573</v>
      </c>
      <c r="D108" s="282"/>
      <c r="F108" s="512"/>
      <c r="H108" s="262">
        <f>D108</f>
        <v>0</v>
      </c>
      <c r="I108" s="236" t="str">
        <f t="shared" ref="I108:I111" si="20">IF(H108="Yes",1,IF(H108="No",0,"'"))</f>
        <v>'</v>
      </c>
    </row>
    <row r="109" spans="1:9">
      <c r="A109" s="298" t="s">
        <v>1202</v>
      </c>
      <c r="B109" s="270" t="str">
        <f>Language!A1039</f>
        <v>Negative control is used</v>
      </c>
      <c r="C109" s="270" t="s">
        <v>6574</v>
      </c>
      <c r="D109" s="282"/>
      <c r="F109" s="512"/>
      <c r="H109" s="262">
        <f>D109</f>
        <v>0</v>
      </c>
      <c r="I109" s="236" t="str">
        <f t="shared" si="20"/>
        <v>'</v>
      </c>
    </row>
    <row r="110" spans="1:9">
      <c r="A110" s="298" t="s">
        <v>1203</v>
      </c>
      <c r="B110" s="270" t="str">
        <f>Language!A1040</f>
        <v>QC is performed on each new batch/lot number</v>
      </c>
      <c r="C110" s="270" t="s">
        <v>6062</v>
      </c>
      <c r="D110" s="282"/>
      <c r="F110" s="512"/>
      <c r="H110" s="262">
        <f>D110</f>
        <v>0</v>
      </c>
      <c r="I110" s="236" t="str">
        <f t="shared" si="20"/>
        <v>'</v>
      </c>
    </row>
    <row r="111" spans="1:9" ht="31.5">
      <c r="A111" s="298" t="s">
        <v>1204</v>
      </c>
      <c r="B111" s="270" t="str">
        <f>Language!A1041</f>
        <v>QC is performed using ATCC or ATCC-derivative strains</v>
      </c>
      <c r="C111" s="270" t="s">
        <v>6063</v>
      </c>
      <c r="D111" s="282"/>
      <c r="F111" s="512"/>
      <c r="H111" s="262">
        <f>D111</f>
        <v>0</v>
      </c>
      <c r="I111" s="236" t="str">
        <f t="shared" si="20"/>
        <v>'</v>
      </c>
    </row>
    <row r="112" spans="1:9" ht="31.5">
      <c r="A112" s="288"/>
      <c r="B112" s="400" t="str">
        <f>Language!A1042</f>
        <v>Glucose or Dextrose Oxidative-Fermentative (OF) test</v>
      </c>
      <c r="C112" s="400" t="s">
        <v>6070</v>
      </c>
      <c r="D112" s="516"/>
    </row>
    <row r="113" spans="1:9">
      <c r="A113" s="298" t="s">
        <v>1205</v>
      </c>
      <c r="B113" s="270" t="str">
        <f>Language!A1043</f>
        <v>Positive control is used</v>
      </c>
      <c r="C113" s="270" t="s">
        <v>6573</v>
      </c>
      <c r="D113" s="282"/>
      <c r="F113" s="512"/>
      <c r="H113" s="262">
        <f>D113</f>
        <v>0</v>
      </c>
      <c r="I113" s="236" t="str">
        <f t="shared" ref="I113:I116" si="21">IF(H113="Yes",1,IF(H113="No",0,"'"))</f>
        <v>'</v>
      </c>
    </row>
    <row r="114" spans="1:9">
      <c r="A114" s="298" t="s">
        <v>1206</v>
      </c>
      <c r="B114" s="270" t="str">
        <f>Language!A1044</f>
        <v>Negative control is used</v>
      </c>
      <c r="C114" s="270" t="s">
        <v>6574</v>
      </c>
      <c r="D114" s="282"/>
      <c r="F114" s="512"/>
      <c r="H114" s="262">
        <f>D114</f>
        <v>0</v>
      </c>
      <c r="I114" s="236" t="str">
        <f t="shared" si="21"/>
        <v>'</v>
      </c>
    </row>
    <row r="115" spans="1:9">
      <c r="A115" s="298" t="s">
        <v>1207</v>
      </c>
      <c r="B115" s="270" t="str">
        <f>Language!A1045</f>
        <v>QC is performed on each new batch/lot number</v>
      </c>
      <c r="C115" s="270" t="s">
        <v>6062</v>
      </c>
      <c r="D115" s="282"/>
      <c r="F115" s="512"/>
      <c r="H115" s="262">
        <f>D115</f>
        <v>0</v>
      </c>
      <c r="I115" s="236" t="str">
        <f t="shared" si="21"/>
        <v>'</v>
      </c>
    </row>
    <row r="116" spans="1:9" ht="31.5">
      <c r="A116" s="298" t="s">
        <v>1208</v>
      </c>
      <c r="B116" s="270" t="str">
        <f>Language!A1046</f>
        <v>QC is performed using ATCC or ATCC-derivative strains</v>
      </c>
      <c r="C116" s="270" t="s">
        <v>6063</v>
      </c>
      <c r="D116" s="282"/>
      <c r="F116" s="512"/>
      <c r="H116" s="262">
        <f>D116</f>
        <v>0</v>
      </c>
      <c r="I116" s="236" t="str">
        <f t="shared" si="21"/>
        <v>'</v>
      </c>
    </row>
    <row r="117" spans="1:9">
      <c r="A117" s="288"/>
      <c r="B117" s="400" t="str">
        <f>Language!A1047</f>
        <v>Nitrate reduction</v>
      </c>
      <c r="C117" s="400" t="s">
        <v>6071</v>
      </c>
      <c r="D117" s="516"/>
    </row>
    <row r="118" spans="1:9">
      <c r="A118" s="298" t="s">
        <v>1209</v>
      </c>
      <c r="B118" s="270" t="str">
        <f>Language!A1048</f>
        <v>Positive control is used</v>
      </c>
      <c r="C118" s="270" t="s">
        <v>6573</v>
      </c>
      <c r="D118" s="282"/>
      <c r="F118" s="512"/>
      <c r="H118" s="262">
        <f>D118</f>
        <v>0</v>
      </c>
      <c r="I118" s="236" t="str">
        <f t="shared" ref="I118:I121" si="22">IF(H118="Yes",1,IF(H118="No",0,"'"))</f>
        <v>'</v>
      </c>
    </row>
    <row r="119" spans="1:9">
      <c r="A119" s="298" t="s">
        <v>1210</v>
      </c>
      <c r="B119" s="270" t="str">
        <f>Language!A1049</f>
        <v>Negative control is used</v>
      </c>
      <c r="C119" s="270" t="s">
        <v>6574</v>
      </c>
      <c r="D119" s="282"/>
      <c r="F119" s="512"/>
      <c r="H119" s="262">
        <f>D119</f>
        <v>0</v>
      </c>
      <c r="I119" s="236" t="str">
        <f t="shared" si="22"/>
        <v>'</v>
      </c>
    </row>
    <row r="120" spans="1:9">
      <c r="A120" s="298" t="s">
        <v>1211</v>
      </c>
      <c r="B120" s="270" t="str">
        <f>Language!A1050</f>
        <v>QC is performed on each new batch/lot number</v>
      </c>
      <c r="C120" s="270" t="s">
        <v>6062</v>
      </c>
      <c r="D120" s="282"/>
      <c r="F120" s="512"/>
      <c r="H120" s="262">
        <f>D120</f>
        <v>0</v>
      </c>
      <c r="I120" s="236" t="str">
        <f t="shared" si="22"/>
        <v>'</v>
      </c>
    </row>
    <row r="121" spans="1:9" ht="31.5">
      <c r="A121" s="298" t="s">
        <v>1212</v>
      </c>
      <c r="B121" s="270" t="str">
        <f>Language!A1051</f>
        <v>QC is performed using ATCC or ATCC-derivative strains</v>
      </c>
      <c r="C121" s="270" t="s">
        <v>6063</v>
      </c>
      <c r="D121" s="282"/>
      <c r="F121" s="512"/>
      <c r="H121" s="262">
        <f>D121</f>
        <v>0</v>
      </c>
      <c r="I121" s="236" t="str">
        <f t="shared" si="22"/>
        <v>'</v>
      </c>
    </row>
    <row r="122" spans="1:9">
      <c r="A122" s="288"/>
      <c r="B122" s="400" t="str">
        <f>Language!A1052</f>
        <v>Gelatin hydrolysis</v>
      </c>
      <c r="C122" s="400" t="s">
        <v>6072</v>
      </c>
      <c r="D122" s="516"/>
    </row>
    <row r="123" spans="1:9">
      <c r="A123" s="298" t="s">
        <v>1213</v>
      </c>
      <c r="B123" s="270" t="str">
        <f>Language!A1053</f>
        <v>Positive control is used</v>
      </c>
      <c r="C123" s="270" t="s">
        <v>6573</v>
      </c>
      <c r="D123" s="282"/>
      <c r="F123" s="512"/>
      <c r="H123" s="262">
        <f>D123</f>
        <v>0</v>
      </c>
      <c r="I123" s="236" t="str">
        <f t="shared" ref="I123:I126" si="23">IF(H123="Yes",1,IF(H123="No",0,"'"))</f>
        <v>'</v>
      </c>
    </row>
    <row r="124" spans="1:9">
      <c r="A124" s="298" t="s">
        <v>1214</v>
      </c>
      <c r="B124" s="270" t="str">
        <f>Language!A1054</f>
        <v>Negative control is used</v>
      </c>
      <c r="C124" s="270" t="s">
        <v>6574</v>
      </c>
      <c r="D124" s="282"/>
      <c r="F124" s="512"/>
      <c r="H124" s="262">
        <f>D124</f>
        <v>0</v>
      </c>
      <c r="I124" s="236" t="str">
        <f t="shared" si="23"/>
        <v>'</v>
      </c>
    </row>
    <row r="125" spans="1:9">
      <c r="A125" s="298" t="s">
        <v>2337</v>
      </c>
      <c r="B125" s="270" t="str">
        <f>Language!A1055</f>
        <v>QC is performed on each new batch/lot number</v>
      </c>
      <c r="C125" s="270" t="s">
        <v>6062</v>
      </c>
      <c r="D125" s="282"/>
      <c r="F125" s="512"/>
      <c r="H125" s="262">
        <f>D125</f>
        <v>0</v>
      </c>
      <c r="I125" s="236" t="str">
        <f t="shared" si="23"/>
        <v>'</v>
      </c>
    </row>
    <row r="126" spans="1:9" ht="31.5">
      <c r="A126" s="298" t="s">
        <v>2338</v>
      </c>
      <c r="B126" s="270" t="str">
        <f>Language!A1056</f>
        <v>QC is performed using ATCC or ATCC-derivative strains</v>
      </c>
      <c r="C126" s="270" t="s">
        <v>6063</v>
      </c>
      <c r="D126" s="282"/>
      <c r="F126" s="512"/>
      <c r="H126" s="262">
        <f>D126</f>
        <v>0</v>
      </c>
      <c r="I126" s="236" t="str">
        <f t="shared" si="23"/>
        <v>'</v>
      </c>
    </row>
    <row r="127" spans="1:9">
      <c r="A127" s="288"/>
      <c r="B127" s="400" t="str">
        <f>Language!A1057</f>
        <v xml:space="preserve">Chloramphenicol resistance (disk) </v>
      </c>
      <c r="C127" s="400" t="s">
        <v>6073</v>
      </c>
      <c r="D127" s="516"/>
    </row>
    <row r="128" spans="1:9">
      <c r="A128" s="298" t="s">
        <v>2339</v>
      </c>
      <c r="B128" s="270" t="str">
        <f>Language!A1058</f>
        <v>Positive control is used</v>
      </c>
      <c r="C128" s="270" t="s">
        <v>6573</v>
      </c>
      <c r="D128" s="282"/>
      <c r="F128" s="512"/>
      <c r="H128" s="262">
        <f>D128</f>
        <v>0</v>
      </c>
      <c r="I128" s="236" t="str">
        <f t="shared" ref="I128:I131" si="24">IF(H128="Yes",1,IF(H128="No",0,"'"))</f>
        <v>'</v>
      </c>
    </row>
    <row r="129" spans="1:9">
      <c r="A129" s="298" t="s">
        <v>2340</v>
      </c>
      <c r="B129" s="270" t="str">
        <f>Language!A1059</f>
        <v>Negative control is used</v>
      </c>
      <c r="C129" s="270" t="s">
        <v>6574</v>
      </c>
      <c r="D129" s="282"/>
      <c r="F129" s="512"/>
      <c r="H129" s="262">
        <f>D129</f>
        <v>0</v>
      </c>
      <c r="I129" s="236" t="str">
        <f t="shared" si="24"/>
        <v>'</v>
      </c>
    </row>
    <row r="130" spans="1:9">
      <c r="A130" s="298" t="s">
        <v>2341</v>
      </c>
      <c r="B130" s="270" t="str">
        <f>Language!A1060</f>
        <v>QC is performed on each new batch/lot number</v>
      </c>
      <c r="C130" s="270" t="s">
        <v>6062</v>
      </c>
      <c r="D130" s="282"/>
      <c r="F130" s="512"/>
      <c r="H130" s="262">
        <f>D130</f>
        <v>0</v>
      </c>
      <c r="I130" s="236" t="str">
        <f t="shared" si="24"/>
        <v>'</v>
      </c>
    </row>
    <row r="131" spans="1:9" ht="31.5">
      <c r="A131" s="298" t="s">
        <v>2342</v>
      </c>
      <c r="B131" s="270" t="str">
        <f>Language!A1061</f>
        <v>QC is performed using ATCC or ATCC-derivative strains</v>
      </c>
      <c r="C131" s="270" t="s">
        <v>6063</v>
      </c>
      <c r="D131" s="282"/>
      <c r="F131" s="512"/>
      <c r="H131" s="262">
        <f>D131</f>
        <v>0</v>
      </c>
      <c r="I131" s="236" t="str">
        <f t="shared" si="24"/>
        <v>'</v>
      </c>
    </row>
    <row r="132" spans="1:9">
      <c r="A132" s="288"/>
      <c r="B132" s="400" t="str">
        <f>Language!A1062</f>
        <v>Growth at 42°C</v>
      </c>
      <c r="C132" s="400" t="s">
        <v>6074</v>
      </c>
      <c r="D132" s="516"/>
    </row>
    <row r="133" spans="1:9">
      <c r="A133" s="298" t="s">
        <v>2343</v>
      </c>
      <c r="B133" s="270" t="str">
        <f>Language!A1063</f>
        <v>Positive control is used</v>
      </c>
      <c r="C133" s="270" t="s">
        <v>6573</v>
      </c>
      <c r="D133" s="282"/>
      <c r="F133" s="512"/>
      <c r="H133" s="262">
        <f>D133</f>
        <v>0</v>
      </c>
      <c r="I133" s="236" t="str">
        <f t="shared" ref="I133:I136" si="25">IF(H133="Yes",1,IF(H133="No",0,"'"))</f>
        <v>'</v>
      </c>
    </row>
    <row r="134" spans="1:9">
      <c r="A134" s="298" t="s">
        <v>2344</v>
      </c>
      <c r="B134" s="270" t="str">
        <f>Language!A1064</f>
        <v>Negative control is used</v>
      </c>
      <c r="C134" s="270" t="s">
        <v>6574</v>
      </c>
      <c r="D134" s="282"/>
      <c r="F134" s="512"/>
      <c r="H134" s="262">
        <f>D134</f>
        <v>0</v>
      </c>
      <c r="I134" s="236" t="str">
        <f t="shared" si="25"/>
        <v>'</v>
      </c>
    </row>
    <row r="135" spans="1:9">
      <c r="A135" s="298" t="s">
        <v>2345</v>
      </c>
      <c r="B135" s="270" t="str">
        <f>Language!A1065</f>
        <v>QC is performed on each new batch/lot number</v>
      </c>
      <c r="C135" s="270" t="s">
        <v>6062</v>
      </c>
      <c r="D135" s="282"/>
      <c r="F135" s="512"/>
      <c r="H135" s="262">
        <f>D135</f>
        <v>0</v>
      </c>
      <c r="I135" s="236" t="str">
        <f t="shared" si="25"/>
        <v>'</v>
      </c>
    </row>
    <row r="136" spans="1:9" ht="31.5">
      <c r="A136" s="298" t="s">
        <v>2346</v>
      </c>
      <c r="B136" s="270" t="str">
        <f>Language!A1066</f>
        <v>QC is performed using ATCC or ATCC-derivative strains</v>
      </c>
      <c r="C136" s="270" t="s">
        <v>6063</v>
      </c>
      <c r="D136" s="282"/>
      <c r="F136" s="512"/>
      <c r="H136" s="262">
        <f>D136</f>
        <v>0</v>
      </c>
      <c r="I136" s="236" t="str">
        <f t="shared" si="25"/>
        <v>'</v>
      </c>
    </row>
    <row r="137" spans="1:9" ht="78.75">
      <c r="A137" s="288"/>
      <c r="B137" s="283" t="str">
        <f>Language!A1067</f>
        <v>Standard:  CAP MIC.21624 Positive and negative controls must be tested and recorded for all differential test procedures.  Controls must be performed and recorded at the specific periodic intervals listed for the tests.</v>
      </c>
      <c r="C137" s="283" t="s">
        <v>7542</v>
      </c>
    </row>
    <row r="138" spans="1:9" ht="16.5" thickBot="1">
      <c r="A138" s="288"/>
      <c r="B138" s="240"/>
      <c r="C138" s="240"/>
      <c r="F138" s="82"/>
    </row>
    <row r="139" spans="1:9" ht="16.5" thickBot="1">
      <c r="A139" s="294"/>
      <c r="B139" s="273" t="str">
        <f>Language!A1068</f>
        <v>QC OF ENTERIC SEROLOGY</v>
      </c>
      <c r="C139" s="273" t="s">
        <v>7540</v>
      </c>
      <c r="D139" s="274"/>
      <c r="F139" s="461"/>
    </row>
    <row r="140" spans="1:9" ht="47.25">
      <c r="A140" s="288"/>
      <c r="B140" s="256" t="str">
        <f>Language!A1069</f>
        <v>Indicate whether the following aspects of QC for Salmonella and/or Shigella serology reagents are performed.</v>
      </c>
      <c r="C140" s="256" t="s">
        <v>7541</v>
      </c>
      <c r="F140" s="82"/>
    </row>
    <row r="141" spans="1:9" ht="32.25" thickBot="1">
      <c r="A141" s="288"/>
      <c r="B141" s="501" t="str">
        <f>Language!A1070</f>
        <v xml:space="preserve"> If serology testing is not performed, check NA.</v>
      </c>
      <c r="C141" s="501" t="s">
        <v>6575</v>
      </c>
      <c r="F141" s="82"/>
    </row>
    <row r="142" spans="1:9" ht="16.5" thickBot="1">
      <c r="A142" s="288"/>
      <c r="B142" s="518" t="str">
        <f>Language!A1071</f>
        <v>Shigella serogoup</v>
      </c>
      <c r="C142" s="518" t="s">
        <v>6576</v>
      </c>
      <c r="D142" s="516"/>
      <c r="F142" s="461"/>
    </row>
    <row r="143" spans="1:9">
      <c r="A143" s="298" t="s">
        <v>2347</v>
      </c>
      <c r="B143" s="270" t="str">
        <f>Language!A1072</f>
        <v>Positive control is used</v>
      </c>
      <c r="C143" s="270" t="s">
        <v>6573</v>
      </c>
      <c r="D143" s="282"/>
      <c r="F143" s="519"/>
      <c r="H143" s="262">
        <f>D143</f>
        <v>0</v>
      </c>
      <c r="I143" s="236" t="str">
        <f t="shared" ref="I143:I146" si="26">IF(H143="Yes",1,IF(H143="No",0,"'"))</f>
        <v>'</v>
      </c>
    </row>
    <row r="144" spans="1:9">
      <c r="A144" s="298" t="s">
        <v>2348</v>
      </c>
      <c r="B144" s="270" t="str">
        <f>Language!A1073</f>
        <v>Negative control is used</v>
      </c>
      <c r="C144" s="270" t="s">
        <v>6574</v>
      </c>
      <c r="D144" s="282"/>
      <c r="F144" s="512"/>
      <c r="H144" s="262">
        <f>D144</f>
        <v>0</v>
      </c>
      <c r="I144" s="236" t="str">
        <f t="shared" si="26"/>
        <v>'</v>
      </c>
    </row>
    <row r="145" spans="1:10">
      <c r="A145" s="298" t="s">
        <v>2349</v>
      </c>
      <c r="B145" s="270" t="str">
        <f>Language!A1074</f>
        <v>QC is performed on each new batch/lot number</v>
      </c>
      <c r="C145" s="270" t="s">
        <v>6062</v>
      </c>
      <c r="D145" s="282"/>
      <c r="F145" s="512"/>
      <c r="H145" s="262">
        <f>D145</f>
        <v>0</v>
      </c>
      <c r="I145" s="236" t="str">
        <f t="shared" si="26"/>
        <v>'</v>
      </c>
    </row>
    <row r="146" spans="1:10" ht="32.25" thickBot="1">
      <c r="A146" s="298" t="s">
        <v>2350</v>
      </c>
      <c r="B146" s="270" t="str">
        <f>Language!A1075</f>
        <v>QC is performed using ATCC or ATCC-derivative strains</v>
      </c>
      <c r="C146" s="270" t="s">
        <v>6063</v>
      </c>
      <c r="D146" s="282"/>
      <c r="F146" s="512"/>
      <c r="H146" s="262">
        <f>D146</f>
        <v>0</v>
      </c>
      <c r="I146" s="236" t="str">
        <f t="shared" si="26"/>
        <v>'</v>
      </c>
    </row>
    <row r="147" spans="1:10" ht="16.5" thickBot="1">
      <c r="A147" s="288"/>
      <c r="B147" s="278" t="str">
        <f>Language!A1076</f>
        <v>Salmonella serotype</v>
      </c>
      <c r="C147" s="518" t="s">
        <v>6577</v>
      </c>
      <c r="D147" s="516"/>
      <c r="F147" s="461"/>
    </row>
    <row r="148" spans="1:10">
      <c r="A148" s="298" t="s">
        <v>2351</v>
      </c>
      <c r="B148" s="270" t="str">
        <f>Language!A1077</f>
        <v>Positive control is used</v>
      </c>
      <c r="C148" s="270" t="s">
        <v>6573</v>
      </c>
      <c r="D148" s="282"/>
      <c r="F148" s="512"/>
      <c r="H148" s="262">
        <f t="shared" ref="H148:H157" si="27">D148</f>
        <v>0</v>
      </c>
      <c r="I148" s="236" t="str">
        <f t="shared" ref="I148:I151" si="28">IF(H148="Yes",1,IF(H148="No",0,"'"))</f>
        <v>'</v>
      </c>
    </row>
    <row r="149" spans="1:10">
      <c r="A149" s="298" t="s">
        <v>2352</v>
      </c>
      <c r="B149" s="270" t="str">
        <f>Language!A1078</f>
        <v>Negative control is used</v>
      </c>
      <c r="C149" s="270" t="s">
        <v>6574</v>
      </c>
      <c r="D149" s="282"/>
      <c r="F149" s="512"/>
      <c r="H149" s="262">
        <f t="shared" si="27"/>
        <v>0</v>
      </c>
      <c r="I149" s="236" t="str">
        <f t="shared" si="28"/>
        <v>'</v>
      </c>
    </row>
    <row r="150" spans="1:10">
      <c r="A150" s="298" t="s">
        <v>2353</v>
      </c>
      <c r="B150" s="270" t="str">
        <f>Language!A1079</f>
        <v>QC is performed on each new batch/lot number</v>
      </c>
      <c r="C150" s="270" t="s">
        <v>6062</v>
      </c>
      <c r="D150" s="282"/>
      <c r="F150" s="512"/>
      <c r="H150" s="262">
        <f t="shared" si="27"/>
        <v>0</v>
      </c>
      <c r="I150" s="236" t="str">
        <f t="shared" si="28"/>
        <v>'</v>
      </c>
    </row>
    <row r="151" spans="1:10" ht="31.5">
      <c r="A151" s="298" t="s">
        <v>2354</v>
      </c>
      <c r="B151" s="270" t="str">
        <f>Language!A1080</f>
        <v>QC is performed using ATCC or ATCC-derivative strains</v>
      </c>
      <c r="C151" s="270" t="s">
        <v>6063</v>
      </c>
      <c r="D151" s="282"/>
      <c r="F151" s="512"/>
      <c r="H151" s="262">
        <f t="shared" si="27"/>
        <v>0</v>
      </c>
      <c r="I151" s="236" t="str">
        <f t="shared" si="28"/>
        <v>'</v>
      </c>
    </row>
    <row r="152" spans="1:10" ht="16.5" thickBot="1">
      <c r="A152" s="288"/>
      <c r="B152" s="270"/>
      <c r="C152" s="270"/>
      <c r="D152" s="440"/>
      <c r="F152" s="244"/>
      <c r="H152" s="262"/>
      <c r="I152" s="236"/>
    </row>
    <row r="153" spans="1:10" ht="32.25" thickBot="1">
      <c r="A153" s="294"/>
      <c r="B153" s="273" t="str">
        <f>Language!A1081</f>
        <v>QC OF COMMERCIAL ID KITS and AUTOMATED ID SYSTEMS</v>
      </c>
      <c r="C153" s="273" t="s">
        <v>6578</v>
      </c>
      <c r="D153" s="274"/>
      <c r="F153" s="461"/>
      <c r="H153" s="262"/>
      <c r="I153" s="236"/>
    </row>
    <row r="154" spans="1:10" ht="31.5">
      <c r="A154" s="288"/>
      <c r="B154" s="270" t="str">
        <f>Language!A1082</f>
        <v xml:space="preserve">Review QC records for commercial organism identification kits (e.g., API, Liofilchem, RapID) </v>
      </c>
      <c r="C154" s="270" t="s">
        <v>7543</v>
      </c>
      <c r="D154" s="26"/>
      <c r="F154" s="63"/>
      <c r="H154" s="26"/>
    </row>
    <row r="155" spans="1:10" ht="31.5">
      <c r="A155" s="288"/>
      <c r="B155" s="240" t="str">
        <f>Language!A1083</f>
        <v>Check NA if the lab does not use any commercial test kits for organism ID</v>
      </c>
      <c r="C155" s="240" t="s">
        <v>6579</v>
      </c>
      <c r="D155" s="26"/>
      <c r="F155" s="63"/>
      <c r="H155" s="26"/>
    </row>
    <row r="156" spans="1:10" ht="47.25">
      <c r="A156" s="298" t="s">
        <v>2355</v>
      </c>
      <c r="B156" s="270" t="str">
        <f>Language!A1084</f>
        <v xml:space="preserve">Is QC performed on every new lot number/shipment before kits are placed into use, according to manufacturer recommendations? </v>
      </c>
      <c r="C156" s="270" t="s">
        <v>6580</v>
      </c>
      <c r="D156" s="282"/>
      <c r="F156" s="512"/>
      <c r="H156" s="262">
        <f t="shared" si="27"/>
        <v>0</v>
      </c>
      <c r="I156" s="236" t="str">
        <f t="shared" ref="I156:I157" si="29">IF(H156="Yes",1,IF(H156="No",0,"'"))</f>
        <v>'</v>
      </c>
    </row>
    <row r="157" spans="1:10" ht="31.5">
      <c r="A157" s="298" t="s">
        <v>2356</v>
      </c>
      <c r="B157" s="270" t="str">
        <f>Language!A1085</f>
        <v>Is QC performed using ATCC or ATCC-derivative strains?</v>
      </c>
      <c r="C157" s="270" t="s">
        <v>6581</v>
      </c>
      <c r="D157" s="282"/>
      <c r="F157" s="467"/>
      <c r="H157" s="262">
        <f t="shared" si="27"/>
        <v>0</v>
      </c>
      <c r="I157" s="236" t="str">
        <f t="shared" si="29"/>
        <v>'</v>
      </c>
      <c r="J157" s="54"/>
    </row>
    <row r="158" spans="1:10" ht="47.25">
      <c r="A158" s="298" t="s">
        <v>2357</v>
      </c>
      <c r="B158" s="270" t="str">
        <f>Language!A1086</f>
        <v>Following manufacturer instructions, are all of the recommended ATCC strains in use for the identification kits?</v>
      </c>
      <c r="C158" s="270" t="s">
        <v>7544</v>
      </c>
      <c r="D158" s="282"/>
      <c r="F158" s="467"/>
      <c r="H158" s="262">
        <f>D158</f>
        <v>0</v>
      </c>
      <c r="I158" s="236" t="str">
        <f>IF(H158=1,1,IF(H158=2,0.5,IF(H158=3,0,"'")))</f>
        <v>'</v>
      </c>
      <c r="J158" s="54"/>
    </row>
    <row r="159" spans="1:10" ht="63">
      <c r="A159" s="288"/>
      <c r="B159" s="240" t="str">
        <f>Language!A1087</f>
        <v>1: All recommended strains are used; 2: Some of the recommended strains are used; 3: None of the recommended reference strains are used; NA</v>
      </c>
      <c r="C159" s="240" t="s">
        <v>6582</v>
      </c>
      <c r="J159" s="54"/>
    </row>
    <row r="160" spans="1:10" ht="63">
      <c r="A160" s="288"/>
      <c r="B160" s="270" t="str">
        <f>Language!A1088</f>
        <v>Review the QC records for the ID cards/trays used with automated ID instruments (e.g., Vitek, Phoenix, Microscan, etc.) Check NA if the lab does not use automated systems for organism ID</v>
      </c>
      <c r="C160" s="270" t="s">
        <v>7545</v>
      </c>
      <c r="J160" s="54"/>
    </row>
    <row r="161" spans="1:10" ht="47.25">
      <c r="A161" s="298" t="s">
        <v>2358</v>
      </c>
      <c r="B161" s="270" t="str">
        <f>Language!A1089</f>
        <v>Is QC performed on every new lot number/shipment of ID cards/trays before they are placed into use?</v>
      </c>
      <c r="C161" s="229" t="s">
        <v>6583</v>
      </c>
      <c r="D161" s="282"/>
      <c r="F161" s="512"/>
      <c r="H161" s="262">
        <f>D161</f>
        <v>0</v>
      </c>
      <c r="I161" s="236" t="str">
        <f t="shared" ref="I161:I162" si="30">IF(H161="Yes",1,IF(H161="No",0,"'"))</f>
        <v>'</v>
      </c>
      <c r="J161" s="54"/>
    </row>
    <row r="162" spans="1:10" ht="31.5">
      <c r="A162" s="298" t="s">
        <v>2359</v>
      </c>
      <c r="B162" s="270" t="str">
        <f>Language!A1090</f>
        <v>Is QC performed using ATCC or ATCC-derivative strains?</v>
      </c>
      <c r="C162" s="270" t="s">
        <v>6581</v>
      </c>
      <c r="D162" s="282"/>
      <c r="F162" s="467"/>
      <c r="H162" s="262">
        <f>D162</f>
        <v>0</v>
      </c>
      <c r="I162" s="236" t="str">
        <f t="shared" si="30"/>
        <v>'</v>
      </c>
      <c r="J162" s="54"/>
    </row>
    <row r="163" spans="1:10" ht="47.25">
      <c r="A163" s="298" t="s">
        <v>2360</v>
      </c>
      <c r="B163" s="270" t="str">
        <f>Language!A1091</f>
        <v>Following manufacturer instructions, are all of the recommended ATCC strains in use for the automated instrument ID cards/trays?</v>
      </c>
      <c r="C163" s="270" t="s">
        <v>7546</v>
      </c>
      <c r="D163" s="282"/>
      <c r="F163" s="467"/>
      <c r="H163" s="262">
        <f>D163</f>
        <v>0</v>
      </c>
      <c r="I163" s="236" t="str">
        <f>IF(H163=1,1,IF(H163=2,0.5,IF(H163=3,0,"'")))</f>
        <v>'</v>
      </c>
      <c r="J163" s="54"/>
    </row>
    <row r="164" spans="1:10" ht="63">
      <c r="A164" s="288"/>
      <c r="B164" s="240" t="str">
        <f>Language!A1092</f>
        <v>1: All recommended strains are used; 2: Some of the recommended strains are used; 3: None of the recommended reference strains are used; NA</v>
      </c>
      <c r="C164" s="240" t="s">
        <v>6582</v>
      </c>
      <c r="J164" s="54"/>
    </row>
  </sheetData>
  <phoneticPr fontId="26" type="noConversion"/>
  <conditionalFormatting sqref="I14 I3 I152:I153 I16:I17 H17">
    <cfRule type="cellIs" dxfId="1514" priority="1330" stopIfTrue="1" operator="lessThan">
      <formula>0.5</formula>
    </cfRule>
    <cfRule type="cellIs" dxfId="1513" priority="1331" stopIfTrue="1" operator="between">
      <formula>0.5</formula>
      <formula>0.75</formula>
    </cfRule>
    <cfRule type="cellIs" dxfId="1512" priority="1332" stopIfTrue="1" operator="greaterThan">
      <formula>0.75</formula>
    </cfRule>
  </conditionalFormatting>
  <conditionalFormatting sqref="I5">
    <cfRule type="cellIs" dxfId="1511" priority="1282" stopIfTrue="1" operator="lessThan">
      <formula>0.5</formula>
    </cfRule>
    <cfRule type="cellIs" dxfId="1510" priority="1283" stopIfTrue="1" operator="between">
      <formula>0.5</formula>
      <formula>0.75</formula>
    </cfRule>
    <cfRule type="cellIs" dxfId="1509" priority="1284" stopIfTrue="1" operator="greaterThan">
      <formula>0.75</formula>
    </cfRule>
  </conditionalFormatting>
  <conditionalFormatting sqref="I18">
    <cfRule type="cellIs" dxfId="1508" priority="1273" stopIfTrue="1" operator="lessThan">
      <formula>0.5</formula>
    </cfRule>
    <cfRule type="cellIs" dxfId="1507" priority="1274" stopIfTrue="1" operator="between">
      <formula>0.5</formula>
      <formula>0.75</formula>
    </cfRule>
    <cfRule type="cellIs" dxfId="1506" priority="1275" stopIfTrue="1" operator="greaterThan">
      <formula>0.75</formula>
    </cfRule>
  </conditionalFormatting>
  <conditionalFormatting sqref="I19:I21">
    <cfRule type="cellIs" dxfId="1505" priority="1270" stopIfTrue="1" operator="lessThan">
      <formula>0.5</formula>
    </cfRule>
    <cfRule type="cellIs" dxfId="1504" priority="1271" stopIfTrue="1" operator="between">
      <formula>0.5</formula>
      <formula>0.75</formula>
    </cfRule>
    <cfRule type="cellIs" dxfId="1503" priority="1272" stopIfTrue="1" operator="greaterThan">
      <formula>0.75</formula>
    </cfRule>
  </conditionalFormatting>
  <conditionalFormatting sqref="I158">
    <cfRule type="cellIs" dxfId="1502" priority="1159" stopIfTrue="1" operator="lessThan">
      <formula>0.5</formula>
    </cfRule>
    <cfRule type="cellIs" dxfId="1501" priority="1160" stopIfTrue="1" operator="between">
      <formula>0.5</formula>
      <formula>0.75</formula>
    </cfRule>
    <cfRule type="cellIs" dxfId="1500" priority="1161" stopIfTrue="1" operator="greaterThan">
      <formula>0.75</formula>
    </cfRule>
  </conditionalFormatting>
  <conditionalFormatting sqref="I10:I13">
    <cfRule type="cellIs" dxfId="1499" priority="907" stopIfTrue="1" operator="lessThan">
      <formula>0.5</formula>
    </cfRule>
    <cfRule type="cellIs" dxfId="1498" priority="908" stopIfTrue="1" operator="between">
      <formula>0.5</formula>
      <formula>0.75</formula>
    </cfRule>
    <cfRule type="cellIs" dxfId="1497" priority="909" stopIfTrue="1" operator="greaterThan">
      <formula>0.75</formula>
    </cfRule>
  </conditionalFormatting>
  <conditionalFormatting sqref="I32 I47 I52 I57 I67 I72 I77 I82 I87 I92 I97 I102 I107 I112 I117 I2:I7 I137:I142 I165:I1048576 I16:I22 I9:I14 I27 I147 I152:I153 I158:I160 H17">
    <cfRule type="containsText" dxfId="1496" priority="732" stopIfTrue="1" operator="containsText" text="RED FLAG">
      <formula>NOT(ISERROR(SEARCH("RED FLAG",H2)))</formula>
    </cfRule>
  </conditionalFormatting>
  <conditionalFormatting sqref="D142">
    <cfRule type="cellIs" dxfId="1495" priority="531" stopIfTrue="1" operator="greaterThanOrEqual">
      <formula>0.8</formula>
    </cfRule>
    <cfRule type="cellIs" dxfId="1494" priority="532" stopIfTrue="1" operator="between">
      <formula>0.5</formula>
      <formula>0.799</formula>
    </cfRule>
    <cfRule type="cellIs" dxfId="1493" priority="533" stopIfTrue="1" operator="lessThan">
      <formula>0.5</formula>
    </cfRule>
  </conditionalFormatting>
  <conditionalFormatting sqref="D147">
    <cfRule type="cellIs" dxfId="1492" priority="469" stopIfTrue="1" operator="greaterThanOrEqual">
      <formula>0.8</formula>
    </cfRule>
    <cfRule type="cellIs" dxfId="1491" priority="470" stopIfTrue="1" operator="between">
      <formula>0.5</formula>
      <formula>0.799</formula>
    </cfRule>
    <cfRule type="cellIs" dxfId="1490" priority="471" stopIfTrue="1" operator="lessThan">
      <formula>0.5</formula>
    </cfRule>
  </conditionalFormatting>
  <conditionalFormatting sqref="D27">
    <cfRule type="cellIs" dxfId="1489" priority="505" stopIfTrue="1" operator="greaterThanOrEqual">
      <formula>0.8</formula>
    </cfRule>
    <cfRule type="cellIs" dxfId="1488" priority="506" stopIfTrue="1" operator="between">
      <formula>0.5</formula>
      <formula>0.799</formula>
    </cfRule>
    <cfRule type="cellIs" dxfId="1487" priority="507" stopIfTrue="1" operator="lessThan">
      <formula>0.5</formula>
    </cfRule>
  </conditionalFormatting>
  <conditionalFormatting sqref="D22">
    <cfRule type="cellIs" dxfId="1486" priority="502" stopIfTrue="1" operator="greaterThanOrEqual">
      <formula>0.8</formula>
    </cfRule>
    <cfRule type="cellIs" dxfId="1485" priority="503" stopIfTrue="1" operator="between">
      <formula>0.5</formula>
      <formula>0.799</formula>
    </cfRule>
    <cfRule type="cellIs" dxfId="1484" priority="504" stopIfTrue="1" operator="lessThan">
      <formula>0.5</formula>
    </cfRule>
  </conditionalFormatting>
  <conditionalFormatting sqref="D17">
    <cfRule type="cellIs" dxfId="1483" priority="457" stopIfTrue="1" operator="greaterThanOrEqual">
      <formula>0.8</formula>
    </cfRule>
    <cfRule type="cellIs" dxfId="1482" priority="458" stopIfTrue="1" operator="between">
      <formula>0.5</formula>
      <formula>0.799</formula>
    </cfRule>
    <cfRule type="cellIs" dxfId="1481" priority="459" stopIfTrue="1" operator="lessThan">
      <formula>0.5</formula>
    </cfRule>
  </conditionalFormatting>
  <conditionalFormatting sqref="D18:D21">
    <cfRule type="cellIs" dxfId="1480" priority="403" stopIfTrue="1" operator="lessThan">
      <formula>0.5</formula>
    </cfRule>
    <cfRule type="cellIs" dxfId="1479" priority="404" stopIfTrue="1" operator="between">
      <formula>0.5</formula>
      <formula>0.75</formula>
    </cfRule>
    <cfRule type="cellIs" dxfId="1478" priority="405" stopIfTrue="1" operator="greaterThan">
      <formula>0.75</formula>
    </cfRule>
  </conditionalFormatting>
  <conditionalFormatting sqref="D18:D21">
    <cfRule type="containsText" dxfId="1477" priority="402" stopIfTrue="1" operator="containsText" text="RED FLAG">
      <formula>NOT(ISERROR(SEARCH("RED FLAG",D18)))</formula>
    </cfRule>
  </conditionalFormatting>
  <conditionalFormatting sqref="D4">
    <cfRule type="cellIs" dxfId="1476" priority="393" stopIfTrue="1" operator="greaterThanOrEqual">
      <formula>0.8</formula>
    </cfRule>
    <cfRule type="cellIs" dxfId="1475" priority="394" stopIfTrue="1" operator="between">
      <formula>0.5</formula>
      <formula>0.799</formula>
    </cfRule>
    <cfRule type="cellIs" dxfId="1474" priority="395" stopIfTrue="1" operator="lessThan">
      <formula>0.5</formula>
    </cfRule>
  </conditionalFormatting>
  <conditionalFormatting sqref="D139">
    <cfRule type="cellIs" dxfId="1473" priority="390" stopIfTrue="1" operator="greaterThanOrEqual">
      <formula>0.8</formula>
    </cfRule>
    <cfRule type="cellIs" dxfId="1472" priority="391" stopIfTrue="1" operator="between">
      <formula>0.5</formula>
      <formula>0.799</formula>
    </cfRule>
    <cfRule type="cellIs" dxfId="1471" priority="392" stopIfTrue="1" operator="lessThan">
      <formula>0.5</formula>
    </cfRule>
  </conditionalFormatting>
  <conditionalFormatting sqref="D153">
    <cfRule type="cellIs" dxfId="1470" priority="387" stopIfTrue="1" operator="greaterThanOrEqual">
      <formula>0.8</formula>
    </cfRule>
    <cfRule type="cellIs" dxfId="1469" priority="388" stopIfTrue="1" operator="between">
      <formula>0.5</formula>
      <formula>0.799</formula>
    </cfRule>
    <cfRule type="cellIs" dxfId="1468" priority="389" stopIfTrue="1" operator="lessThan">
      <formula>0.5</formula>
    </cfRule>
  </conditionalFormatting>
  <conditionalFormatting sqref="I164">
    <cfRule type="containsText" dxfId="1467" priority="237" stopIfTrue="1" operator="containsText" text="RED FLAG">
      <formula>NOT(ISERROR(SEARCH("RED FLAG",I164)))</formula>
    </cfRule>
  </conditionalFormatting>
  <conditionalFormatting sqref="D32">
    <cfRule type="cellIs" dxfId="1466" priority="234" stopIfTrue="1" operator="greaterThanOrEqual">
      <formula>0.8</formula>
    </cfRule>
    <cfRule type="cellIs" dxfId="1465" priority="235" stopIfTrue="1" operator="between">
      <formula>0.5</formula>
      <formula>0.799</formula>
    </cfRule>
    <cfRule type="cellIs" dxfId="1464" priority="236" stopIfTrue="1" operator="lessThan">
      <formula>0.5</formula>
    </cfRule>
  </conditionalFormatting>
  <conditionalFormatting sqref="D47">
    <cfRule type="cellIs" dxfId="1463" priority="231" stopIfTrue="1" operator="greaterThanOrEqual">
      <formula>0.8</formula>
    </cfRule>
    <cfRule type="cellIs" dxfId="1462" priority="232" stopIfTrue="1" operator="between">
      <formula>0.5</formula>
      <formula>0.799</formula>
    </cfRule>
    <cfRule type="cellIs" dxfId="1461" priority="233" stopIfTrue="1" operator="lessThan">
      <formula>0.5</formula>
    </cfRule>
  </conditionalFormatting>
  <conditionalFormatting sqref="D52">
    <cfRule type="cellIs" dxfId="1460" priority="228" stopIfTrue="1" operator="greaterThanOrEqual">
      <formula>0.8</formula>
    </cfRule>
    <cfRule type="cellIs" dxfId="1459" priority="229" stopIfTrue="1" operator="between">
      <formula>0.5</formula>
      <formula>0.799</formula>
    </cfRule>
    <cfRule type="cellIs" dxfId="1458" priority="230" stopIfTrue="1" operator="lessThan">
      <formula>0.5</formula>
    </cfRule>
  </conditionalFormatting>
  <conditionalFormatting sqref="D57">
    <cfRule type="cellIs" dxfId="1457" priority="225" stopIfTrue="1" operator="greaterThanOrEqual">
      <formula>0.8</formula>
    </cfRule>
    <cfRule type="cellIs" dxfId="1456" priority="226" stopIfTrue="1" operator="between">
      <formula>0.5</formula>
      <formula>0.799</formula>
    </cfRule>
    <cfRule type="cellIs" dxfId="1455" priority="227" stopIfTrue="1" operator="lessThan">
      <formula>0.5</formula>
    </cfRule>
  </conditionalFormatting>
  <conditionalFormatting sqref="D67">
    <cfRule type="cellIs" dxfId="1454" priority="222" stopIfTrue="1" operator="greaterThanOrEqual">
      <formula>0.8</formula>
    </cfRule>
    <cfRule type="cellIs" dxfId="1453" priority="223" stopIfTrue="1" operator="between">
      <formula>0.5</formula>
      <formula>0.799</formula>
    </cfRule>
    <cfRule type="cellIs" dxfId="1452" priority="224" stopIfTrue="1" operator="lessThan">
      <formula>0.5</formula>
    </cfRule>
  </conditionalFormatting>
  <conditionalFormatting sqref="D72">
    <cfRule type="cellIs" dxfId="1451" priority="219" stopIfTrue="1" operator="greaterThanOrEqual">
      <formula>0.8</formula>
    </cfRule>
    <cfRule type="cellIs" dxfId="1450" priority="220" stopIfTrue="1" operator="between">
      <formula>0.5</formula>
      <formula>0.799</formula>
    </cfRule>
    <cfRule type="cellIs" dxfId="1449" priority="221" stopIfTrue="1" operator="lessThan">
      <formula>0.5</formula>
    </cfRule>
  </conditionalFormatting>
  <conditionalFormatting sqref="D77">
    <cfRule type="cellIs" dxfId="1448" priority="216" stopIfTrue="1" operator="greaterThanOrEqual">
      <formula>0.8</formula>
    </cfRule>
    <cfRule type="cellIs" dxfId="1447" priority="217" stopIfTrue="1" operator="between">
      <formula>0.5</formula>
      <formula>0.799</formula>
    </cfRule>
    <cfRule type="cellIs" dxfId="1446" priority="218" stopIfTrue="1" operator="lessThan">
      <formula>0.5</formula>
    </cfRule>
  </conditionalFormatting>
  <conditionalFormatting sqref="D82">
    <cfRule type="cellIs" dxfId="1445" priority="213" stopIfTrue="1" operator="greaterThanOrEqual">
      <formula>0.8</formula>
    </cfRule>
    <cfRule type="cellIs" dxfId="1444" priority="214" stopIfTrue="1" operator="between">
      <formula>0.5</formula>
      <formula>0.799</formula>
    </cfRule>
    <cfRule type="cellIs" dxfId="1443" priority="215" stopIfTrue="1" operator="lessThan">
      <formula>0.5</formula>
    </cfRule>
  </conditionalFormatting>
  <conditionalFormatting sqref="D87">
    <cfRule type="cellIs" dxfId="1442" priority="210" stopIfTrue="1" operator="greaterThanOrEqual">
      <formula>0.8</formula>
    </cfRule>
    <cfRule type="cellIs" dxfId="1441" priority="211" stopIfTrue="1" operator="between">
      <formula>0.5</formula>
      <formula>0.799</formula>
    </cfRule>
    <cfRule type="cellIs" dxfId="1440" priority="212" stopIfTrue="1" operator="lessThan">
      <formula>0.5</formula>
    </cfRule>
  </conditionalFormatting>
  <conditionalFormatting sqref="D92">
    <cfRule type="cellIs" dxfId="1439" priority="207" stopIfTrue="1" operator="greaterThanOrEqual">
      <formula>0.8</formula>
    </cfRule>
    <cfRule type="cellIs" dxfId="1438" priority="208" stopIfTrue="1" operator="between">
      <formula>0.5</formula>
      <formula>0.799</formula>
    </cfRule>
    <cfRule type="cellIs" dxfId="1437" priority="209" stopIfTrue="1" operator="lessThan">
      <formula>0.5</formula>
    </cfRule>
  </conditionalFormatting>
  <conditionalFormatting sqref="D97">
    <cfRule type="cellIs" dxfId="1436" priority="204" stopIfTrue="1" operator="greaterThanOrEqual">
      <formula>0.8</formula>
    </cfRule>
    <cfRule type="cellIs" dxfId="1435" priority="205" stopIfTrue="1" operator="between">
      <formula>0.5</formula>
      <formula>0.799</formula>
    </cfRule>
    <cfRule type="cellIs" dxfId="1434" priority="206" stopIfTrue="1" operator="lessThan">
      <formula>0.5</formula>
    </cfRule>
  </conditionalFormatting>
  <conditionalFormatting sqref="D102">
    <cfRule type="cellIs" dxfId="1433" priority="201" stopIfTrue="1" operator="greaterThanOrEqual">
      <formula>0.8</formula>
    </cfRule>
    <cfRule type="cellIs" dxfId="1432" priority="202" stopIfTrue="1" operator="between">
      <formula>0.5</formula>
      <formula>0.799</formula>
    </cfRule>
    <cfRule type="cellIs" dxfId="1431" priority="203" stopIfTrue="1" operator="lessThan">
      <formula>0.5</formula>
    </cfRule>
  </conditionalFormatting>
  <conditionalFormatting sqref="D107">
    <cfRule type="cellIs" dxfId="1430" priority="198" stopIfTrue="1" operator="greaterThanOrEqual">
      <formula>0.8</formula>
    </cfRule>
    <cfRule type="cellIs" dxfId="1429" priority="199" stopIfTrue="1" operator="between">
      <formula>0.5</formula>
      <formula>0.799</formula>
    </cfRule>
    <cfRule type="cellIs" dxfId="1428" priority="200" stopIfTrue="1" operator="lessThan">
      <formula>0.5</formula>
    </cfRule>
  </conditionalFormatting>
  <conditionalFormatting sqref="D112">
    <cfRule type="cellIs" dxfId="1427" priority="195" stopIfTrue="1" operator="greaterThanOrEqual">
      <formula>0.8</formula>
    </cfRule>
    <cfRule type="cellIs" dxfId="1426" priority="196" stopIfTrue="1" operator="between">
      <formula>0.5</formula>
      <formula>0.799</formula>
    </cfRule>
    <cfRule type="cellIs" dxfId="1425" priority="197" stopIfTrue="1" operator="lessThan">
      <formula>0.5</formula>
    </cfRule>
  </conditionalFormatting>
  <conditionalFormatting sqref="D117">
    <cfRule type="cellIs" dxfId="1424" priority="192" stopIfTrue="1" operator="greaterThanOrEqual">
      <formula>0.8</formula>
    </cfRule>
    <cfRule type="cellIs" dxfId="1423" priority="193" stopIfTrue="1" operator="between">
      <formula>0.5</formula>
      <formula>0.799</formula>
    </cfRule>
    <cfRule type="cellIs" dxfId="1422" priority="194" stopIfTrue="1" operator="lessThan">
      <formula>0.5</formula>
    </cfRule>
  </conditionalFormatting>
  <conditionalFormatting sqref="I42">
    <cfRule type="containsText" dxfId="1421" priority="179" stopIfTrue="1" operator="containsText" text="RED FLAG">
      <formula>NOT(ISERROR(SEARCH("RED FLAG",I42)))</formula>
    </cfRule>
  </conditionalFormatting>
  <conditionalFormatting sqref="D42">
    <cfRule type="cellIs" dxfId="1420" priority="166" stopIfTrue="1" operator="greaterThanOrEqual">
      <formula>0.8</formula>
    </cfRule>
    <cfRule type="cellIs" dxfId="1419" priority="167" stopIfTrue="1" operator="between">
      <formula>0.5</formula>
      <formula>0.799</formula>
    </cfRule>
    <cfRule type="cellIs" dxfId="1418" priority="168" stopIfTrue="1" operator="lessThan">
      <formula>0.5</formula>
    </cfRule>
  </conditionalFormatting>
  <conditionalFormatting sqref="I37">
    <cfRule type="containsText" dxfId="1417" priority="156" stopIfTrue="1" operator="containsText" text="RED FLAG">
      <formula>NOT(ISERROR(SEARCH("RED FLAG",I37)))</formula>
    </cfRule>
  </conditionalFormatting>
  <conditionalFormatting sqref="D37">
    <cfRule type="cellIs" dxfId="1416" priority="143" stopIfTrue="1" operator="greaterThanOrEqual">
      <formula>0.8</formula>
    </cfRule>
    <cfRule type="cellIs" dxfId="1415" priority="144" stopIfTrue="1" operator="between">
      <formula>0.5</formula>
      <formula>0.799</formula>
    </cfRule>
    <cfRule type="cellIs" dxfId="1414" priority="145" stopIfTrue="1" operator="lessThan">
      <formula>0.5</formula>
    </cfRule>
  </conditionalFormatting>
  <conditionalFormatting sqref="I62">
    <cfRule type="containsText" dxfId="1413" priority="133" stopIfTrue="1" operator="containsText" text="RED FLAG">
      <formula>NOT(ISERROR(SEARCH("RED FLAG",I62)))</formula>
    </cfRule>
  </conditionalFormatting>
  <conditionalFormatting sqref="D62">
    <cfRule type="cellIs" dxfId="1412" priority="120" stopIfTrue="1" operator="greaterThanOrEqual">
      <formula>0.8</formula>
    </cfRule>
    <cfRule type="cellIs" dxfId="1411" priority="121" stopIfTrue="1" operator="between">
      <formula>0.5</formula>
      <formula>0.799</formula>
    </cfRule>
    <cfRule type="cellIs" dxfId="1410" priority="122" stopIfTrue="1" operator="lessThan">
      <formula>0.5</formula>
    </cfRule>
  </conditionalFormatting>
  <conditionalFormatting sqref="I122">
    <cfRule type="containsText" dxfId="1409" priority="113" stopIfTrue="1" operator="containsText" text="RED FLAG">
      <formula>NOT(ISERROR(SEARCH("RED FLAG",I122)))</formula>
    </cfRule>
  </conditionalFormatting>
  <conditionalFormatting sqref="D122">
    <cfRule type="cellIs" dxfId="1408" priority="93" stopIfTrue="1" operator="greaterThanOrEqual">
      <formula>0.8</formula>
    </cfRule>
    <cfRule type="cellIs" dxfId="1407" priority="94" stopIfTrue="1" operator="between">
      <formula>0.5</formula>
      <formula>0.799</formula>
    </cfRule>
    <cfRule type="cellIs" dxfId="1406" priority="95" stopIfTrue="1" operator="lessThan">
      <formula>0.5</formula>
    </cfRule>
  </conditionalFormatting>
  <conditionalFormatting sqref="I127">
    <cfRule type="containsText" dxfId="1405" priority="86" stopIfTrue="1" operator="containsText" text="RED FLAG">
      <formula>NOT(ISERROR(SEARCH("RED FLAG",I127)))</formula>
    </cfRule>
  </conditionalFormatting>
  <conditionalFormatting sqref="D127">
    <cfRule type="cellIs" dxfId="1404" priority="66" stopIfTrue="1" operator="greaterThanOrEqual">
      <formula>0.8</formula>
    </cfRule>
    <cfRule type="cellIs" dxfId="1403" priority="67" stopIfTrue="1" operator="between">
      <formula>0.5</formula>
      <formula>0.799</formula>
    </cfRule>
    <cfRule type="cellIs" dxfId="1402" priority="68" stopIfTrue="1" operator="lessThan">
      <formula>0.5</formula>
    </cfRule>
  </conditionalFormatting>
  <conditionalFormatting sqref="I15 I8">
    <cfRule type="cellIs" dxfId="1401" priority="36" stopIfTrue="1" operator="lessThan">
      <formula>0.5</formula>
    </cfRule>
    <cfRule type="cellIs" dxfId="1400" priority="37" stopIfTrue="1" operator="between">
      <formula>0.5</formula>
      <formula>0.75</formula>
    </cfRule>
    <cfRule type="cellIs" dxfId="1399" priority="38" stopIfTrue="1" operator="greaterThan">
      <formula>0.75</formula>
    </cfRule>
  </conditionalFormatting>
  <conditionalFormatting sqref="I132">
    <cfRule type="containsText" dxfId="1398" priority="59" stopIfTrue="1" operator="containsText" text="RED FLAG">
      <formula>NOT(ISERROR(SEARCH("RED FLAG",I132)))</formula>
    </cfRule>
  </conditionalFormatting>
  <conditionalFormatting sqref="I10:I13">
    <cfRule type="cellIs" dxfId="1397" priority="32" stopIfTrue="1" operator="lessThan">
      <formula>0.5</formula>
    </cfRule>
    <cfRule type="cellIs" dxfId="1396" priority="33" stopIfTrue="1" operator="between">
      <formula>0.5</formula>
      <formula>0.75</formula>
    </cfRule>
    <cfRule type="cellIs" dxfId="1395" priority="34" stopIfTrue="1" operator="greaterThan">
      <formula>0.75</formula>
    </cfRule>
  </conditionalFormatting>
  <conditionalFormatting sqref="I133:I136 I128:I131 I123:I126 I118:I121 I113:I116 I108:I111 I103:I106 I98:I101 I93:I96 I88:I91 I83:I86 I78:I81 I73:I76 I68:I71 I63:I66 I58:I61 I53:I56 I48:I51 I43:I46 I38:I41 I33:I36 I28:I31 I23:I26">
    <cfRule type="cellIs" dxfId="1394" priority="29" stopIfTrue="1" operator="lessThan">
      <formula>0.5</formula>
    </cfRule>
    <cfRule type="cellIs" dxfId="1393" priority="30" stopIfTrue="1" operator="between">
      <formula>0.5</formula>
      <formula>0.75</formula>
    </cfRule>
    <cfRule type="cellIs" dxfId="1392" priority="31" stopIfTrue="1" operator="greaterThan">
      <formula>0.75</formula>
    </cfRule>
  </conditionalFormatting>
  <conditionalFormatting sqref="I133:I136 I128:I131 I123:I126 I118:I121 I113:I116 I108:I111 I103:I106 I98:I101 I93:I96 I88:I91 I83:I86 I78:I81 I73:I76 I68:I71 I63:I66 I58:I61 I53:I56 I48:I51 I43:I46 I38:I41 I33:I36 I28:I31 I23:I26">
    <cfRule type="containsText" dxfId="1391" priority="28" stopIfTrue="1" operator="containsText" text="RED FLAG">
      <formula>NOT(ISERROR(SEARCH("RED FLAG",I23)))</formula>
    </cfRule>
  </conditionalFormatting>
  <conditionalFormatting sqref="I148:I151 I143:I146">
    <cfRule type="cellIs" dxfId="1390" priority="25" stopIfTrue="1" operator="lessThan">
      <formula>0.5</formula>
    </cfRule>
    <cfRule type="cellIs" dxfId="1389" priority="26" stopIfTrue="1" operator="between">
      <formula>0.5</formula>
      <formula>0.75</formula>
    </cfRule>
    <cfRule type="cellIs" dxfId="1388" priority="27" stopIfTrue="1" operator="greaterThan">
      <formula>0.75</formula>
    </cfRule>
  </conditionalFormatting>
  <conditionalFormatting sqref="D132">
    <cfRule type="cellIs" dxfId="1387" priority="39" stopIfTrue="1" operator="greaterThanOrEqual">
      <formula>0.8</formula>
    </cfRule>
    <cfRule type="cellIs" dxfId="1386" priority="40" stopIfTrue="1" operator="between">
      <formula>0.5</formula>
      <formula>0.799</formula>
    </cfRule>
    <cfRule type="cellIs" dxfId="1385" priority="41" stopIfTrue="1" operator="lessThan">
      <formula>0.5</formula>
    </cfRule>
  </conditionalFormatting>
  <conditionalFormatting sqref="I15 I8">
    <cfRule type="containsText" dxfId="1384" priority="35" stopIfTrue="1" operator="containsText" text="RED FLAG">
      <formula>NOT(ISERROR(SEARCH("RED FLAG",I8)))</formula>
    </cfRule>
  </conditionalFormatting>
  <conditionalFormatting sqref="I148:I151 I143:I146">
    <cfRule type="containsText" dxfId="1383" priority="24" stopIfTrue="1" operator="containsText" text="RED FLAG">
      <formula>NOT(ISERROR(SEARCH("RED FLAG",I143)))</formula>
    </cfRule>
  </conditionalFormatting>
  <conditionalFormatting sqref="I161:I162 I156:I157">
    <cfRule type="cellIs" dxfId="1382" priority="21" stopIfTrue="1" operator="lessThan">
      <formula>0.5</formula>
    </cfRule>
    <cfRule type="cellIs" dxfId="1381" priority="22" stopIfTrue="1" operator="between">
      <formula>0.5</formula>
      <formula>0.75</formula>
    </cfRule>
    <cfRule type="cellIs" dxfId="1380" priority="23" stopIfTrue="1" operator="greaterThan">
      <formula>0.75</formula>
    </cfRule>
  </conditionalFormatting>
  <conditionalFormatting sqref="I161:I162 I156:I157">
    <cfRule type="containsText" dxfId="1379" priority="20" stopIfTrue="1" operator="containsText" text="RED FLAG">
      <formula>NOT(ISERROR(SEARCH("RED FLAG",I156)))</formula>
    </cfRule>
  </conditionalFormatting>
  <conditionalFormatting sqref="I158">
    <cfRule type="cellIs" dxfId="1378" priority="17" stopIfTrue="1" operator="lessThan">
      <formula>0.5</formula>
    </cfRule>
    <cfRule type="cellIs" dxfId="1377" priority="18" stopIfTrue="1" operator="between">
      <formula>0.5</formula>
      <formula>0.75</formula>
    </cfRule>
    <cfRule type="cellIs" dxfId="1376" priority="19" stopIfTrue="1" operator="greaterThan">
      <formula>0.75</formula>
    </cfRule>
  </conditionalFormatting>
  <conditionalFormatting sqref="I158">
    <cfRule type="cellIs" dxfId="1375" priority="14" stopIfTrue="1" operator="lessThan">
      <formula>0.5</formula>
    </cfRule>
    <cfRule type="cellIs" dxfId="1374" priority="15" stopIfTrue="1" operator="between">
      <formula>0.5</formula>
      <formula>0.75</formula>
    </cfRule>
    <cfRule type="cellIs" dxfId="1373" priority="16" stopIfTrue="1" operator="greaterThan">
      <formula>0.75</formula>
    </cfRule>
  </conditionalFormatting>
  <conditionalFormatting sqref="I163">
    <cfRule type="cellIs" dxfId="1372" priority="11" stopIfTrue="1" operator="lessThan">
      <formula>0.5</formula>
    </cfRule>
    <cfRule type="cellIs" dxfId="1371" priority="12" stopIfTrue="1" operator="between">
      <formula>0.5</formula>
      <formula>0.75</formula>
    </cfRule>
    <cfRule type="cellIs" dxfId="1370" priority="13" stopIfTrue="1" operator="greaterThan">
      <formula>0.75</formula>
    </cfRule>
  </conditionalFormatting>
  <conditionalFormatting sqref="I163">
    <cfRule type="containsText" dxfId="1369" priority="10" stopIfTrue="1" operator="containsText" text="RED FLAG">
      <formula>NOT(ISERROR(SEARCH("RED FLAG",I163)))</formula>
    </cfRule>
  </conditionalFormatting>
  <conditionalFormatting sqref="I163">
    <cfRule type="cellIs" dxfId="1368" priority="7" stopIfTrue="1" operator="lessThan">
      <formula>0.5</formula>
    </cfRule>
    <cfRule type="cellIs" dxfId="1367" priority="8" stopIfTrue="1" operator="between">
      <formula>0.5</formula>
      <formula>0.75</formula>
    </cfRule>
    <cfRule type="cellIs" dxfId="1366" priority="9" stopIfTrue="1" operator="greaterThan">
      <formula>0.75</formula>
    </cfRule>
  </conditionalFormatting>
  <conditionalFormatting sqref="I163">
    <cfRule type="cellIs" dxfId="1365" priority="4" stopIfTrue="1" operator="lessThan">
      <formula>0.5</formula>
    </cfRule>
    <cfRule type="cellIs" dxfId="1364" priority="5" stopIfTrue="1" operator="between">
      <formula>0.5</formula>
      <formula>0.75</formula>
    </cfRule>
    <cfRule type="cellIs" dxfId="1363" priority="6" stopIfTrue="1" operator="greaterThan">
      <formula>0.75</formula>
    </cfRule>
  </conditionalFormatting>
  <dataValidations count="4">
    <dataValidation type="list" allowBlank="1" showInputMessage="1" showErrorMessage="1" sqref="D5 D10:D13">
      <formula1>"1,2,3"</formula1>
    </dataValidation>
    <dataValidation type="list" allowBlank="1" showInputMessage="1" showErrorMessage="1" sqref="D163 D158">
      <formula1>"1,2,3,NA"</formula1>
    </dataValidation>
    <dataValidation type="list" allowBlank="1" showInputMessage="1" showErrorMessage="1" sqref="D15 D8">
      <formula1>"Yes,No"</formula1>
    </dataValidation>
    <dataValidation type="list" allowBlank="1" showInputMessage="1" showErrorMessage="1" sqref="D63:D66 D38:D41 D28:D31 D73:D76 D83:D86 D78:D81 D93:D96 D88:D91 D103:D106 D98:D101 D108:D111 D143:D146 D161:D162 D68:D71 D23:D26 D113:D116 D156:D157 D48:D51 D53:D56 D148:D151 D43:D46 D33:D36 D58:D61 D118:D121 D123:D126 D128:D131 D133:D136">
      <formula1>"Yes,No,NA"</formula1>
    </dataValidation>
  </dataValidations>
  <pageMargins left="0.25" right="0.25" top="0.75" bottom="0.75" header="0.3" footer="0.3"/>
  <pageSetup paperSize="9" scale="88" fitToHeight="9" orientation="landscape" r:id="rId1"/>
  <headerFooter>
    <oddFooter>&amp;C&amp;A &amp;P</oddFooter>
  </headerFooter>
  <rowBreaks count="4" manualBreakCount="4">
    <brk id="31" max="4" man="1"/>
    <brk id="61" max="4" man="1"/>
    <brk id="91" max="4" man="1"/>
    <brk id="121" max="4"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70C0"/>
    <pageSetUpPr fitToPage="1"/>
  </sheetPr>
  <dimension ref="A1:J81"/>
  <sheetViews>
    <sheetView view="pageBreakPreview" topLeftCell="A2" zoomScale="80" zoomScaleNormal="100" zoomScaleSheetLayoutView="80" workbookViewId="0">
      <selection activeCell="C69" sqref="C1:C1048576"/>
    </sheetView>
  </sheetViews>
  <sheetFormatPr defaultColWidth="11" defaultRowHeight="15.75"/>
  <cols>
    <col min="1" max="1" width="4.625" style="403" customWidth="1"/>
    <col min="2" max="3" width="48.25" style="229" customWidth="1"/>
    <col min="4" max="4" width="6.125" style="256" customWidth="1"/>
    <col min="5" max="5" width="3.625" style="26" customWidth="1"/>
    <col min="6" max="6" width="37.625" style="83" customWidth="1"/>
    <col min="7" max="7" width="3.625" style="26" customWidth="1"/>
    <col min="8" max="8" width="5.125" style="256" customWidth="1"/>
    <col min="9" max="9" width="5.125" style="26" customWidth="1"/>
    <col min="10" max="10" width="9.625" style="26" customWidth="1"/>
    <col min="11" max="16384" width="11" style="26"/>
  </cols>
  <sheetData>
    <row r="1" spans="1:10" ht="31.5" hidden="1">
      <c r="B1" s="214" t="s">
        <v>5697</v>
      </c>
      <c r="C1" s="214" t="s">
        <v>5767</v>
      </c>
    </row>
    <row r="2" spans="1:10">
      <c r="A2" s="288"/>
      <c r="B2" s="15" t="str">
        <f>Language!A1093</f>
        <v>7- QUALITY CONTROL - AST METHODS</v>
      </c>
      <c r="C2" s="15" t="s">
        <v>6075</v>
      </c>
      <c r="D2" s="17"/>
      <c r="F2" s="458" t="str">
        <f>'Facility-1.'!F2</f>
        <v>Comments/ Nhận xét</v>
      </c>
      <c r="H2" s="229"/>
    </row>
    <row r="3" spans="1:10" ht="12" customHeight="1" thickBot="1">
      <c r="A3" s="288"/>
      <c r="B3" s="495"/>
      <c r="C3" s="495"/>
      <c r="D3" s="243"/>
      <c r="F3" s="63"/>
      <c r="H3" s="229"/>
    </row>
    <row r="4" spans="1:10" ht="16.5" thickBot="1">
      <c r="A4" s="294"/>
      <c r="B4" s="273" t="str">
        <f>Language!A1094</f>
        <v>ROUTINE AST REFERENCE STRAINS</v>
      </c>
      <c r="C4" s="273" t="s">
        <v>6584</v>
      </c>
      <c r="D4" s="274"/>
      <c r="F4" s="461"/>
    </row>
    <row r="5" spans="1:10" ht="31.5">
      <c r="A5" s="288"/>
      <c r="B5" s="229" t="str">
        <f>Language!A1095</f>
        <v>Does the lab have the following ATCC reference strains in stock? (CIP equivalents are also shown)</v>
      </c>
      <c r="C5" s="229" t="s">
        <v>6076</v>
      </c>
      <c r="H5" s="26"/>
    </row>
    <row r="6" spans="1:10" ht="31.5">
      <c r="A6" s="288" t="s">
        <v>537</v>
      </c>
      <c r="B6" s="240" t="str">
        <f>Language!A1096</f>
        <v>Staph aureus ATCC 25923/CIP 76.25 (If CLSI standard used)</v>
      </c>
      <c r="C6" s="240" t="s">
        <v>6077</v>
      </c>
      <c r="D6" s="282"/>
      <c r="E6" s="54"/>
      <c r="F6" s="237"/>
      <c r="G6" s="54"/>
      <c r="H6" s="520">
        <f t="shared" ref="H6:H11" si="0">D6</f>
        <v>0</v>
      </c>
      <c r="I6" s="236" t="str">
        <f t="shared" ref="I6:I17" si="1">IF(H6="Yes",1,IF(H6="No",0,"'"))</f>
        <v>'</v>
      </c>
      <c r="J6" s="20"/>
    </row>
    <row r="7" spans="1:10" ht="31.5">
      <c r="A7" s="288" t="s">
        <v>538</v>
      </c>
      <c r="B7" s="240" t="str">
        <f>Language!A1097</f>
        <v>Staph aureus ATCC 29213/CIP 103429 (If EUCAST standard used)</v>
      </c>
      <c r="C7" s="240" t="s">
        <v>6078</v>
      </c>
      <c r="D7" s="282"/>
      <c r="E7" s="54"/>
      <c r="F7" s="237"/>
      <c r="G7" s="54"/>
      <c r="H7" s="520">
        <f t="shared" si="0"/>
        <v>0</v>
      </c>
      <c r="I7" s="236" t="str">
        <f t="shared" si="1"/>
        <v>'</v>
      </c>
      <c r="J7" s="20"/>
    </row>
    <row r="8" spans="1:10" ht="47.25">
      <c r="A8" s="288" t="s">
        <v>539</v>
      </c>
      <c r="B8" s="270" t="str">
        <f>Language!A1098</f>
        <v>Enterococcus faecalis ATCC 29212/CIP 103214 (to assess suitability of MHA for trimethoprim-sulfonamide tests)</v>
      </c>
      <c r="C8" s="270" t="s">
        <v>7588</v>
      </c>
      <c r="D8" s="282"/>
      <c r="E8" s="54"/>
      <c r="F8" s="237"/>
      <c r="G8" s="54"/>
      <c r="H8" s="520">
        <f t="shared" si="0"/>
        <v>0</v>
      </c>
      <c r="I8" s="236" t="str">
        <f t="shared" si="1"/>
        <v>'</v>
      </c>
      <c r="J8" s="20"/>
    </row>
    <row r="9" spans="1:10">
      <c r="A9" s="288" t="s">
        <v>540</v>
      </c>
      <c r="B9" s="270" t="str">
        <f>Language!A1099</f>
        <v>Strep pneumoniae ATCC 49619</v>
      </c>
      <c r="C9" s="270" t="s">
        <v>2900</v>
      </c>
      <c r="D9" s="282"/>
      <c r="E9" s="54"/>
      <c r="F9" s="237"/>
      <c r="G9" s="54"/>
      <c r="H9" s="520">
        <f t="shared" si="0"/>
        <v>0</v>
      </c>
      <c r="I9" s="236" t="str">
        <f t="shared" si="1"/>
        <v>'</v>
      </c>
      <c r="J9" s="20"/>
    </row>
    <row r="10" spans="1:10">
      <c r="A10" s="288" t="s">
        <v>541</v>
      </c>
      <c r="B10" s="270" t="str">
        <f>Language!A1100</f>
        <v>E.coli ATCC 25922/CIP 76.24</v>
      </c>
      <c r="C10" s="270" t="s">
        <v>6079</v>
      </c>
      <c r="D10" s="282"/>
      <c r="E10" s="54"/>
      <c r="F10" s="237"/>
      <c r="G10" s="54"/>
      <c r="H10" s="520">
        <f t="shared" si="0"/>
        <v>0</v>
      </c>
      <c r="I10" s="236" t="str">
        <f t="shared" si="1"/>
        <v>'</v>
      </c>
      <c r="J10" s="20"/>
    </row>
    <row r="11" spans="1:10">
      <c r="A11" s="288" t="s">
        <v>542</v>
      </c>
      <c r="B11" s="270" t="str">
        <f>Language!A1101</f>
        <v>Pseudomonas aeruginosa ATCC 27853/CIP 76.110</v>
      </c>
      <c r="C11" s="270" t="s">
        <v>2920</v>
      </c>
      <c r="D11" s="282"/>
      <c r="E11" s="54"/>
      <c r="F11" s="237"/>
      <c r="G11" s="54"/>
      <c r="H11" s="520">
        <f t="shared" si="0"/>
        <v>0</v>
      </c>
      <c r="I11" s="236" t="str">
        <f t="shared" si="1"/>
        <v>'</v>
      </c>
      <c r="J11" s="20"/>
    </row>
    <row r="12" spans="1:10">
      <c r="A12" s="288"/>
      <c r="B12" s="229" t="str">
        <f>Language!A1102</f>
        <v>Are reference strains stored as follows?</v>
      </c>
      <c r="C12" s="229" t="s">
        <v>6080</v>
      </c>
      <c r="D12" s="26"/>
      <c r="F12" s="63"/>
      <c r="H12" s="26"/>
      <c r="I12" s="236" t="str">
        <f t="shared" si="1"/>
        <v>'</v>
      </c>
    </row>
    <row r="13" spans="1:10" ht="31.5">
      <c r="A13" s="288" t="s">
        <v>543</v>
      </c>
      <c r="B13" s="270" t="str">
        <f>Language!A1103</f>
        <v>Reference cultures (lyophilized state, from the manufacturer) maintained at &lt;-20°C</v>
      </c>
      <c r="C13" s="270" t="s">
        <v>6081</v>
      </c>
      <c r="D13" s="282"/>
      <c r="F13" s="467"/>
      <c r="H13" s="262">
        <f>D13</f>
        <v>0</v>
      </c>
      <c r="I13" s="236" t="str">
        <f t="shared" si="1"/>
        <v>'</v>
      </c>
    </row>
    <row r="14" spans="1:10" ht="78.75">
      <c r="A14" s="288" t="s">
        <v>544</v>
      </c>
      <c r="B14" s="270" t="str">
        <f>Language!A1104</f>
        <v>Reference stock cultures (broth preparations of reference cultures) maintained at &lt;-20°C in a suitable stabilizer (10% -15% glycerol in tryptic soy broth, 50% fetal calf serum in broth, defibrinated sheep blood, or skim milk)</v>
      </c>
      <c r="C14" s="270" t="s">
        <v>7589</v>
      </c>
      <c r="D14" s="282"/>
      <c r="F14" s="467"/>
      <c r="H14" s="262">
        <f>D14</f>
        <v>0</v>
      </c>
      <c r="I14" s="236" t="str">
        <f t="shared" si="1"/>
        <v>'</v>
      </c>
    </row>
    <row r="15" spans="1:10" ht="31.5">
      <c r="A15" s="288" t="s">
        <v>545</v>
      </c>
      <c r="B15" s="270" t="str">
        <f>Language!A1105</f>
        <v>Monthly working stock culture, or "F1", stored at 2-8°C for up to 4 weeks, then discarded</v>
      </c>
      <c r="C15" s="270" t="s">
        <v>7590</v>
      </c>
      <c r="D15" s="282"/>
      <c r="F15" s="467"/>
      <c r="H15" s="262">
        <f>D15</f>
        <v>0</v>
      </c>
      <c r="I15" s="236" t="str">
        <f t="shared" si="1"/>
        <v>'</v>
      </c>
    </row>
    <row r="16" spans="1:10" ht="31.5">
      <c r="A16" s="288" t="s">
        <v>546</v>
      </c>
      <c r="B16" s="270" t="str">
        <f>Language!A1106</f>
        <v>Weekly working stock culture, or “F2”, stored at 2-8°C for up to 1 week, then discarded</v>
      </c>
      <c r="C16" s="270" t="s">
        <v>6082</v>
      </c>
      <c r="D16" s="282"/>
      <c r="F16" s="467"/>
      <c r="H16" s="262">
        <f>D16</f>
        <v>0</v>
      </c>
      <c r="I16" s="236" t="str">
        <f t="shared" si="1"/>
        <v>'</v>
      </c>
    </row>
    <row r="17" spans="1:10" ht="31.5">
      <c r="A17" s="288" t="s">
        <v>547</v>
      </c>
      <c r="B17" s="270" t="str">
        <f>Language!A1107</f>
        <v>Daily subculture, or “F3”, discarded after one day of use.</v>
      </c>
      <c r="C17" s="270" t="s">
        <v>7591</v>
      </c>
      <c r="D17" s="282"/>
      <c r="F17" s="467"/>
      <c r="H17" s="262">
        <f>D17</f>
        <v>0</v>
      </c>
      <c r="I17" s="236" t="str">
        <f t="shared" si="1"/>
        <v>'</v>
      </c>
    </row>
    <row r="18" spans="1:10" ht="126">
      <c r="A18" s="288"/>
      <c r="B18" s="240" t="str">
        <f>Language!A1108</f>
        <v>Standard: SANAS TG 28-02: 7.2.2 A reference culture is a microorganism preparation that is obtained from a culture type collection such as ATCC. A reference stock culture is a microorganism preparation derived from a reference culture. A working stock culture is growth derived from a reference stock culture. A subculture is the transfer of established microorganism growth on media to fresh media.</v>
      </c>
      <c r="C18" s="240" t="s">
        <v>7592</v>
      </c>
    </row>
    <row r="19" spans="1:10" ht="12" customHeight="1" thickBot="1">
      <c r="A19" s="288"/>
    </row>
    <row r="20" spans="1:10" ht="16.5" thickBot="1">
      <c r="A20" s="294"/>
      <c r="B20" s="273" t="str">
        <f>Language!A1109</f>
        <v>SPECIAL AST REFERENCE STRAINS</v>
      </c>
      <c r="C20" s="273" t="s">
        <v>6585</v>
      </c>
      <c r="D20" s="274"/>
      <c r="F20" s="461"/>
    </row>
    <row r="21" spans="1:10" ht="31.5">
      <c r="A21" s="288"/>
      <c r="B21" s="229" t="str">
        <f>Language!A1110</f>
        <v>Does the lab have the following reference strains in stock? (CIP equivalents are also shown)</v>
      </c>
      <c r="C21" s="229" t="s">
        <v>7593</v>
      </c>
    </row>
    <row r="22" spans="1:10">
      <c r="A22" s="288" t="s">
        <v>548</v>
      </c>
      <c r="B22" s="270" t="str">
        <f>Language!A1111</f>
        <v>Staph aureus ATCC 43300 (mecA positive, MRSA)</v>
      </c>
      <c r="C22" s="270" t="s">
        <v>6083</v>
      </c>
      <c r="D22" s="282"/>
      <c r="E22" s="54"/>
      <c r="F22" s="237"/>
      <c r="G22" s="54"/>
      <c r="H22" s="520">
        <f t="shared" ref="H22:H30" si="2">D22</f>
        <v>0</v>
      </c>
      <c r="I22" s="236" t="str">
        <f t="shared" ref="I22:I32" si="3">IF(H22="Yes",1,IF(H22="No",0,"'"))</f>
        <v>'</v>
      </c>
      <c r="J22" s="20"/>
    </row>
    <row r="23" spans="1:10" ht="31.5">
      <c r="A23" s="288" t="s">
        <v>549</v>
      </c>
      <c r="B23" s="270" t="str">
        <f>Language!A1112</f>
        <v>Staph aureus ATCC BAA-976 (msrA positive, Dzone negative)</v>
      </c>
      <c r="C23" s="270" t="s">
        <v>6084</v>
      </c>
      <c r="D23" s="282"/>
      <c r="E23" s="54"/>
      <c r="F23" s="237"/>
      <c r="G23" s="54"/>
      <c r="H23" s="520">
        <f t="shared" si="2"/>
        <v>0</v>
      </c>
      <c r="I23" s="236" t="str">
        <f t="shared" si="3"/>
        <v>'</v>
      </c>
      <c r="J23" s="20"/>
    </row>
    <row r="24" spans="1:10" ht="31.5">
      <c r="A24" s="288" t="s">
        <v>550</v>
      </c>
      <c r="B24" s="270" t="str">
        <f>Language!A1113</f>
        <v>Staph aureus ATCC BAA-977 (ermA positive, Dzone positive)</v>
      </c>
      <c r="C24" s="270" t="s">
        <v>6085</v>
      </c>
      <c r="D24" s="282"/>
      <c r="E24" s="54"/>
      <c r="F24" s="237"/>
      <c r="G24" s="54"/>
      <c r="H24" s="520">
        <f t="shared" si="2"/>
        <v>0</v>
      </c>
      <c r="I24" s="236" t="str">
        <f t="shared" si="3"/>
        <v>'</v>
      </c>
      <c r="J24" s="20"/>
    </row>
    <row r="25" spans="1:10" ht="31.5">
      <c r="A25" s="288" t="s">
        <v>551</v>
      </c>
      <c r="B25" s="270" t="str">
        <f>Language!A1114</f>
        <v>Enterococcus faecalis ATCC 51299/CIP 104676 (vanB positive, VRE)</v>
      </c>
      <c r="C25" s="270" t="s">
        <v>6086</v>
      </c>
      <c r="D25" s="282"/>
      <c r="E25" s="54"/>
      <c r="F25" s="237"/>
      <c r="G25" s="54"/>
      <c r="H25" s="520">
        <f t="shared" si="2"/>
        <v>0</v>
      </c>
      <c r="I25" s="236" t="str">
        <f t="shared" si="3"/>
        <v>'</v>
      </c>
      <c r="J25" s="20"/>
    </row>
    <row r="26" spans="1:10">
      <c r="A26" s="288" t="s">
        <v>552</v>
      </c>
      <c r="B26" s="270" t="str">
        <f>Language!A1115</f>
        <v>E.coli ATCC 13353 (CTX-M-15 ESBL positive)</v>
      </c>
      <c r="C26" s="270" t="s">
        <v>6087</v>
      </c>
      <c r="D26" s="282"/>
      <c r="E26" s="54"/>
      <c r="F26" s="237"/>
      <c r="G26" s="54"/>
      <c r="H26" s="520">
        <f t="shared" si="2"/>
        <v>0</v>
      </c>
      <c r="I26" s="236" t="str">
        <f t="shared" si="3"/>
        <v>'</v>
      </c>
      <c r="J26" s="20"/>
    </row>
    <row r="27" spans="1:10">
      <c r="A27" s="288" t="s">
        <v>553</v>
      </c>
      <c r="B27" s="270" t="str">
        <f>Language!A1116</f>
        <v>E.coli ATCC 35218 (TEM-1 positive)</v>
      </c>
      <c r="C27" s="270" t="s">
        <v>6088</v>
      </c>
      <c r="D27" s="282"/>
      <c r="E27" s="54"/>
      <c r="F27" s="237"/>
      <c r="G27" s="54"/>
      <c r="H27" s="520">
        <f t="shared" si="2"/>
        <v>0</v>
      </c>
      <c r="I27" s="236" t="str">
        <f t="shared" si="3"/>
        <v>'</v>
      </c>
      <c r="J27" s="20"/>
    </row>
    <row r="28" spans="1:10" ht="31.5">
      <c r="A28" s="288" t="s">
        <v>554</v>
      </c>
      <c r="B28" s="270" t="str">
        <f>Language!A1117</f>
        <v>K. pneumo ATCC 700603 (SHV-18, OXA-2) ESBL test QC</v>
      </c>
      <c r="C28" s="270" t="s">
        <v>6089</v>
      </c>
      <c r="D28" s="282"/>
      <c r="E28" s="54"/>
      <c r="F28" s="237"/>
      <c r="G28" s="54"/>
      <c r="H28" s="520">
        <f t="shared" si="2"/>
        <v>0</v>
      </c>
      <c r="I28" s="236" t="str">
        <f t="shared" si="3"/>
        <v>'</v>
      </c>
      <c r="J28" s="20"/>
    </row>
    <row r="29" spans="1:10" ht="31.5">
      <c r="A29" s="288" t="s">
        <v>555</v>
      </c>
      <c r="B29" s="270" t="str">
        <f>Language!A1118</f>
        <v>K. pneumo ATCC BAA-1705 (TEM, SHV, KPC-2) Carbapenemase test QC</v>
      </c>
      <c r="C29" s="270" t="s">
        <v>6090</v>
      </c>
      <c r="D29" s="282"/>
      <c r="E29" s="54"/>
      <c r="F29" s="237"/>
      <c r="G29" s="54"/>
      <c r="H29" s="520">
        <f t="shared" si="2"/>
        <v>0</v>
      </c>
      <c r="I29" s="236" t="str">
        <f t="shared" si="3"/>
        <v>'</v>
      </c>
      <c r="J29" s="20"/>
    </row>
    <row r="30" spans="1:10" ht="31.5">
      <c r="A30" s="288" t="s">
        <v>556</v>
      </c>
      <c r="B30" s="270" t="str">
        <f>Language!A1119</f>
        <v>K. pneumo ATCC BAA-1706 (Resistant to carbapenems by non carbapenemase method)</v>
      </c>
      <c r="C30" s="270" t="s">
        <v>6091</v>
      </c>
      <c r="D30" s="282"/>
      <c r="E30" s="54"/>
      <c r="F30" s="237"/>
      <c r="G30" s="54"/>
      <c r="H30" s="520">
        <f t="shared" si="2"/>
        <v>0</v>
      </c>
      <c r="I30" s="236" t="str">
        <f t="shared" si="3"/>
        <v>'</v>
      </c>
      <c r="J30" s="20"/>
    </row>
    <row r="31" spans="1:10" ht="47.25">
      <c r="A31" s="288"/>
      <c r="B31" s="270" t="str">
        <f>Language!A1120</f>
        <v>Some QC strains with plasmid-mediated resistance have been shown to lose the plasmid when stored at temperatures above -60°C</v>
      </c>
      <c r="C31" s="270" t="s">
        <v>6092</v>
      </c>
      <c r="D31" s="26"/>
      <c r="F31" s="54"/>
      <c r="H31" s="262"/>
      <c r="I31" s="236"/>
    </row>
    <row r="32" spans="1:10" ht="31.5">
      <c r="A32" s="288" t="s">
        <v>557</v>
      </c>
      <c r="B32" s="270" t="str">
        <f>Language!A1121</f>
        <v>Are these special AST reference strains maintained at &lt;-60°C?</v>
      </c>
      <c r="C32" s="270" t="s">
        <v>6093</v>
      </c>
      <c r="D32" s="282"/>
      <c r="F32" s="467"/>
      <c r="H32" s="262">
        <f>D32</f>
        <v>0</v>
      </c>
      <c r="I32" s="236" t="str">
        <f t="shared" si="3"/>
        <v>'</v>
      </c>
    </row>
    <row r="33" spans="1:10" ht="16.5" thickBot="1">
      <c r="A33" s="288"/>
      <c r="B33" s="240"/>
      <c r="C33" s="240"/>
    </row>
    <row r="34" spans="1:10" ht="16.5" thickBot="1">
      <c r="A34" s="294"/>
      <c r="B34" s="273" t="str">
        <f>Language!A1122</f>
        <v>QC OF DISC DIFFUSION AST METHODS</v>
      </c>
      <c r="C34" s="273" t="s">
        <v>7594</v>
      </c>
      <c r="D34" s="274"/>
      <c r="F34" s="461"/>
    </row>
    <row r="35" spans="1:10" ht="31.5">
      <c r="A35" s="288" t="s">
        <v>558</v>
      </c>
      <c r="B35" s="229" t="str">
        <f>Language!A1123</f>
        <v xml:space="preserve">Does the lab perform the disk diffusion method of AST? </v>
      </c>
      <c r="C35" s="229" t="s">
        <v>6094</v>
      </c>
      <c r="D35" s="282"/>
      <c r="F35" s="467"/>
      <c r="H35" s="262">
        <f>D35</f>
        <v>0</v>
      </c>
    </row>
    <row r="36" spans="1:10">
      <c r="A36" s="288"/>
      <c r="B36" s="260" t="str">
        <f>Language!A1124</f>
        <v>If no, answer NA until 7.31</v>
      </c>
      <c r="C36" s="260" t="s">
        <v>6095</v>
      </c>
      <c r="F36" s="417"/>
      <c r="H36" s="26"/>
    </row>
    <row r="37" spans="1:10" ht="47.25">
      <c r="A37" s="288" t="s">
        <v>559</v>
      </c>
      <c r="B37" s="268" t="str">
        <f>Language!A1125</f>
        <v>Is antibiotic disk QC performed before placing newly received lot numbers/shipments into use? (Review QC records to confirm)</v>
      </c>
      <c r="C37" s="268" t="s">
        <v>6096</v>
      </c>
      <c r="D37" s="282"/>
      <c r="F37" s="521"/>
      <c r="H37" s="262">
        <f>D37</f>
        <v>0</v>
      </c>
      <c r="I37" s="236" t="str">
        <f t="shared" ref="I37" si="4">IF(H37="Yes",1,IF(H37="No",0,"'"))</f>
        <v>'</v>
      </c>
      <c r="J37" s="236" t="str">
        <f>IF(D37="No","Red Flag","'")</f>
        <v>'</v>
      </c>
    </row>
    <row r="38" spans="1:10" ht="47.25">
      <c r="A38" s="288"/>
      <c r="B38" s="522" t="str">
        <f>Language!A1126</f>
        <v xml:space="preserve">CLSI and EUCAST require that all antibiotic QC is performed each day of patient testing, not only when a new lot number is received. </v>
      </c>
      <c r="C38" s="522" t="s">
        <v>7595</v>
      </c>
      <c r="D38" s="26"/>
      <c r="H38" s="26"/>
    </row>
    <row r="39" spans="1:10" ht="94.5">
      <c r="A39" s="288"/>
      <c r="B39" s="522" t="str">
        <f>Language!A1127</f>
        <v>Labs that wish to reduce the frequency of antibiotic QC from daily to weekly may do so after demonstrating satisfactory performance with daily QC using one of two plans described in CLSI M02, section 4.7. Either the 20-30 day plan, or the 15-replicate plan.</v>
      </c>
      <c r="C39" s="522" t="s">
        <v>7596</v>
      </c>
      <c r="D39" s="26"/>
      <c r="H39" s="26"/>
    </row>
    <row r="40" spans="1:10" ht="63">
      <c r="A40" s="288" t="s">
        <v>560</v>
      </c>
      <c r="B40" s="229" t="str">
        <f>Language!A1128</f>
        <v>Is there documentation showing that the lab has successfully completed either the 20-30 day plan or the 15-replicate (3- x 5-day) plan for all antibiotic disks in use? (Request to see)</v>
      </c>
      <c r="C40" s="229" t="s">
        <v>7597</v>
      </c>
      <c r="D40" s="282"/>
      <c r="F40" s="521"/>
      <c r="H40" s="262">
        <f>D40</f>
        <v>0</v>
      </c>
      <c r="I40" s="236" t="str">
        <f t="shared" ref="I40" si="5">IF(H40="Yes",1,IF(H40="No",0,"'"))</f>
        <v>'</v>
      </c>
    </row>
    <row r="41" spans="1:10" ht="47.25">
      <c r="A41" s="288" t="s">
        <v>561</v>
      </c>
      <c r="B41" s="229" t="str">
        <f>Language!A1129</f>
        <v>Not including new lot QC, how often is antibiotic disk QC performed? (Confirm by reviewing QC records; go back several months)</v>
      </c>
      <c r="C41" s="229" t="s">
        <v>6097</v>
      </c>
      <c r="D41" s="282"/>
      <c r="F41" s="521"/>
      <c r="H41" s="262">
        <f>D41</f>
        <v>0</v>
      </c>
      <c r="I41" s="236" t="str">
        <f>IF(H41=1,1,IF(H41=2,1,IF(H41=3,0.75,IF(H41=4,0.5,IF(H41=5,0,"'")))))</f>
        <v>'</v>
      </c>
      <c r="J41" s="523" t="str">
        <f>IF(D41=5,"Red Flag","'")</f>
        <v>'</v>
      </c>
    </row>
    <row r="42" spans="1:10" ht="63">
      <c r="A42" s="288"/>
      <c r="B42" s="260" t="str">
        <f>Language!A1130</f>
        <v>1: Each day that disk AST is performed on patients – 2: Weekly – 3: Every other week – 4: Monthly - 5: Other (describe in comments) – NA: disk method not used</v>
      </c>
      <c r="C42" s="260" t="s">
        <v>6098</v>
      </c>
      <c r="I42" s="54"/>
    </row>
    <row r="43" spans="1:10" ht="47.25">
      <c r="A43" s="288"/>
      <c r="B43" s="229" t="str">
        <f>Language!A1131</f>
        <v>Is antibiotic disk QC performed using the recommended ATCC reference strains below? (Review QC records to confirm)</v>
      </c>
      <c r="C43" s="229" t="s">
        <v>6099</v>
      </c>
      <c r="D43" s="26"/>
      <c r="H43" s="26"/>
      <c r="I43" s="54"/>
      <c r="J43" s="54"/>
    </row>
    <row r="44" spans="1:10" ht="31.5">
      <c r="A44" s="288" t="s">
        <v>562</v>
      </c>
      <c r="B44" s="240" t="str">
        <f>Language!A1132</f>
        <v>Staph aureus ATCC 25923/CIP 76.25 (If CLSI standard used)</v>
      </c>
      <c r="C44" s="240" t="s">
        <v>6077</v>
      </c>
      <c r="D44" s="282"/>
      <c r="F44" s="521"/>
      <c r="H44" s="262">
        <f>D44</f>
        <v>0</v>
      </c>
      <c r="I44" s="236" t="str">
        <f t="shared" ref="I44:I48" si="6">IF(H44="Yes",1,IF(H44="No",0,"'"))</f>
        <v>'</v>
      </c>
    </row>
    <row r="45" spans="1:10" ht="31.5">
      <c r="A45" s="288" t="s">
        <v>563</v>
      </c>
      <c r="B45" s="240" t="str">
        <f>Language!A1133</f>
        <v>Staph aureus ATCC 29213/CIP 103429 (If EUCAST standard used)</v>
      </c>
      <c r="C45" s="240" t="s">
        <v>6078</v>
      </c>
      <c r="D45" s="282"/>
      <c r="F45" s="521"/>
      <c r="H45" s="262">
        <f>D45</f>
        <v>0</v>
      </c>
      <c r="I45" s="236" t="str">
        <f t="shared" si="6"/>
        <v>'</v>
      </c>
    </row>
    <row r="46" spans="1:10">
      <c r="A46" s="288" t="s">
        <v>564</v>
      </c>
      <c r="B46" s="240" t="str">
        <f>Language!A1134</f>
        <v>E.coli ATCC 25922/CIP 76.24</v>
      </c>
      <c r="C46" s="240" t="s">
        <v>6079</v>
      </c>
      <c r="D46" s="282"/>
      <c r="F46" s="521"/>
      <c r="H46" s="262">
        <f>D46</f>
        <v>0</v>
      </c>
      <c r="I46" s="236" t="str">
        <f t="shared" si="6"/>
        <v>'</v>
      </c>
    </row>
    <row r="47" spans="1:10">
      <c r="A47" s="288" t="s">
        <v>565</v>
      </c>
      <c r="B47" s="240" t="str">
        <f>Language!A1135</f>
        <v>Pseudomonas aeruginosa ATCC 27853//CIP 76.110</v>
      </c>
      <c r="C47" s="240" t="s">
        <v>3413</v>
      </c>
      <c r="D47" s="282"/>
      <c r="F47" s="521"/>
      <c r="H47" s="262">
        <f>D47</f>
        <v>0</v>
      </c>
      <c r="I47" s="236" t="str">
        <f t="shared" si="6"/>
        <v>'</v>
      </c>
    </row>
    <row r="48" spans="1:10">
      <c r="A48" s="288" t="s">
        <v>566</v>
      </c>
      <c r="B48" s="240" t="str">
        <f>Language!A1136</f>
        <v>Strep pneumoniae ATCC 49619</v>
      </c>
      <c r="C48" s="240" t="s">
        <v>2900</v>
      </c>
      <c r="D48" s="282"/>
      <c r="F48" s="521"/>
      <c r="H48" s="262">
        <f>D48</f>
        <v>0</v>
      </c>
      <c r="I48" s="236" t="str">
        <f t="shared" si="6"/>
        <v>'</v>
      </c>
    </row>
    <row r="49" spans="1:10" ht="16.5" thickBot="1">
      <c r="A49" s="288"/>
      <c r="B49" s="260"/>
      <c r="C49" s="260"/>
    </row>
    <row r="50" spans="1:10" ht="16.5" thickBot="1">
      <c r="A50" s="294"/>
      <c r="B50" s="273" t="str">
        <f>Language!A1137</f>
        <v>QC OF GRADIENT STRIP AST METHODS</v>
      </c>
      <c r="C50" s="273" t="s">
        <v>7598</v>
      </c>
      <c r="D50" s="274"/>
      <c r="F50" s="461"/>
    </row>
    <row r="51" spans="1:10" ht="47.25">
      <c r="A51" s="288" t="s">
        <v>567</v>
      </c>
      <c r="B51" s="229" t="str">
        <f>Language!A1138</f>
        <v>Does the lab use the gradient strip method of AST (Etest/Liofilechem)? (ungraded)</v>
      </c>
      <c r="C51" s="229" t="s">
        <v>6100</v>
      </c>
      <c r="D51" s="474"/>
      <c r="F51" s="467"/>
      <c r="H51" s="262">
        <f>D51</f>
        <v>0</v>
      </c>
    </row>
    <row r="52" spans="1:10">
      <c r="A52" s="288"/>
      <c r="B52" s="260" t="str">
        <f>Language!A1139</f>
        <v>If no, answer NA until 7.40</v>
      </c>
      <c r="C52" s="260" t="s">
        <v>6101</v>
      </c>
      <c r="F52" s="417"/>
    </row>
    <row r="53" spans="1:10" ht="47.25">
      <c r="A53" s="288" t="s">
        <v>568</v>
      </c>
      <c r="B53" s="229" t="str">
        <f>Language!A1140</f>
        <v>Is gradient strip QC performed before placing new lot numbers/shipments into use? (Review QC records to confirm)</v>
      </c>
      <c r="C53" s="229" t="s">
        <v>7599</v>
      </c>
      <c r="D53" s="282"/>
      <c r="F53" s="521"/>
      <c r="H53" s="262">
        <f>D53</f>
        <v>0</v>
      </c>
      <c r="I53" s="236" t="str">
        <f t="shared" ref="I53:I54" si="7">IF(H53="Yes",1,IF(H53="No",0,"'"))</f>
        <v>'</v>
      </c>
      <c r="J53" s="236" t="str">
        <f>IF(D53="No","Red Flag","'")</f>
        <v>'</v>
      </c>
    </row>
    <row r="54" spans="1:10" ht="63">
      <c r="A54" s="288" t="s">
        <v>569</v>
      </c>
      <c r="B54" s="229" t="str">
        <f>Language!A1141</f>
        <v>Is there documentation showing that the lab has successfully completed either the 20-30 day plan or the 15-replicate (3- x 5-day) plan for all antibiotic strips in use? (Request to see)</v>
      </c>
      <c r="C54" s="229" t="s">
        <v>6102</v>
      </c>
      <c r="D54" s="282"/>
      <c r="F54" s="467"/>
      <c r="H54" s="262">
        <f>D54</f>
        <v>0</v>
      </c>
      <c r="I54" s="236" t="str">
        <f t="shared" si="7"/>
        <v>'</v>
      </c>
    </row>
    <row r="55" spans="1:10" ht="47.25">
      <c r="A55" s="288" t="s">
        <v>570</v>
      </c>
      <c r="B55" s="229" t="str">
        <f>Language!A1142</f>
        <v>Not including new lot QC, how often is antibiotic strip QC performed? (Confirm by reviewing QC records; go back several months)</v>
      </c>
      <c r="C55" s="229" t="s">
        <v>7600</v>
      </c>
      <c r="D55" s="282"/>
      <c r="F55" s="521"/>
      <c r="H55" s="262">
        <f>D55</f>
        <v>0</v>
      </c>
      <c r="I55" s="236" t="str">
        <f>IF(H55=1,1,IF(H55=2,1,IF(H55=3,0.75,IF(H55=4,0.5,IF(H55=5,0,"'")))))</f>
        <v>'</v>
      </c>
      <c r="J55" s="523" t="str">
        <f>IF(D55=5,"Red Flag","'")</f>
        <v>'</v>
      </c>
    </row>
    <row r="56" spans="1:10" ht="63">
      <c r="A56" s="288"/>
      <c r="B56" s="260" t="str">
        <f>Language!A1143</f>
        <v>1: Each day that strip AST is performed on patients – 2: Weekly – 3: Every other week – 4: Monthly - 5: Other (describe in comments) – NA: strip method not used</v>
      </c>
      <c r="C56" s="260" t="s">
        <v>7601</v>
      </c>
      <c r="J56" s="22"/>
    </row>
    <row r="57" spans="1:10" ht="47.25">
      <c r="A57" s="288"/>
      <c r="B57" s="229" t="str">
        <f>Language!A1144</f>
        <v>Is antibiotic strip QC performed using the recommended ATCC reference strains below? (Review QC records to confirm)</v>
      </c>
      <c r="C57" s="229" t="s">
        <v>7602</v>
      </c>
      <c r="D57" s="13"/>
      <c r="E57" s="13"/>
      <c r="F57" s="63"/>
      <c r="G57" s="13"/>
      <c r="H57" s="13"/>
      <c r="I57" s="13"/>
    </row>
    <row r="58" spans="1:10" ht="31.5">
      <c r="A58" s="288" t="s">
        <v>571</v>
      </c>
      <c r="B58" s="240" t="str">
        <f>Language!A1145</f>
        <v>Staph aureus ATCC 25923/CIP 76.25 (If CLSI standard used)</v>
      </c>
      <c r="C58" s="240" t="s">
        <v>6077</v>
      </c>
      <c r="D58" s="282"/>
      <c r="F58" s="521"/>
      <c r="H58" s="262">
        <f>D58</f>
        <v>0</v>
      </c>
      <c r="I58" s="236" t="str">
        <f t="shared" ref="I58:I62" si="8">IF(H58="Yes",1,IF(H58="No",0,"'"))</f>
        <v>'</v>
      </c>
    </row>
    <row r="59" spans="1:10" ht="31.5">
      <c r="A59" s="288" t="s">
        <v>572</v>
      </c>
      <c r="B59" s="240" t="str">
        <f>Language!A1146</f>
        <v>Staph aureus ATCC 29213/CIP 103429 (If EUCAST standard used)</v>
      </c>
      <c r="C59" s="240" t="s">
        <v>6078</v>
      </c>
      <c r="D59" s="282"/>
      <c r="F59" s="521"/>
      <c r="H59" s="262">
        <f>D59</f>
        <v>0</v>
      </c>
      <c r="I59" s="236" t="str">
        <f t="shared" si="8"/>
        <v>'</v>
      </c>
    </row>
    <row r="60" spans="1:10">
      <c r="A60" s="288" t="s">
        <v>573</v>
      </c>
      <c r="B60" s="240" t="str">
        <f>Language!A1147</f>
        <v>E.coli ATCC 25922/CIP 76.24</v>
      </c>
      <c r="C60" s="240" t="s">
        <v>6079</v>
      </c>
      <c r="D60" s="282"/>
      <c r="F60" s="521"/>
      <c r="H60" s="262">
        <f>D60</f>
        <v>0</v>
      </c>
      <c r="I60" s="236" t="str">
        <f t="shared" si="8"/>
        <v>'</v>
      </c>
    </row>
    <row r="61" spans="1:10">
      <c r="A61" s="288" t="s">
        <v>574</v>
      </c>
      <c r="B61" s="240" t="str">
        <f>Language!A1148</f>
        <v>Pseudomonas aeruginosa ATCC 27853//CIP 76.110</v>
      </c>
      <c r="C61" s="240" t="s">
        <v>3413</v>
      </c>
      <c r="D61" s="282"/>
      <c r="F61" s="521"/>
      <c r="H61" s="262">
        <f>D61</f>
        <v>0</v>
      </c>
      <c r="I61" s="236" t="str">
        <f t="shared" si="8"/>
        <v>'</v>
      </c>
    </row>
    <row r="62" spans="1:10">
      <c r="A62" s="288" t="s">
        <v>576</v>
      </c>
      <c r="B62" s="240" t="str">
        <f>Language!A1149</f>
        <v>Strep pneumoniae ATCC 49619</v>
      </c>
      <c r="C62" s="240" t="s">
        <v>2900</v>
      </c>
      <c r="D62" s="282"/>
      <c r="F62" s="521"/>
      <c r="H62" s="262">
        <f>D62</f>
        <v>0</v>
      </c>
      <c r="I62" s="236" t="str">
        <f t="shared" si="8"/>
        <v>'</v>
      </c>
    </row>
    <row r="63" spans="1:10" ht="16.5" thickBot="1">
      <c r="A63" s="288"/>
      <c r="B63" s="260"/>
      <c r="C63" s="260"/>
    </row>
    <row r="64" spans="1:10" ht="16.5" thickBot="1">
      <c r="A64" s="294"/>
      <c r="B64" s="273" t="str">
        <f>Language!A1150</f>
        <v>QC OF AUTOMATED AST SYSTEMS</v>
      </c>
      <c r="C64" s="273" t="s">
        <v>6103</v>
      </c>
      <c r="D64" s="274"/>
      <c r="F64" s="461"/>
    </row>
    <row r="65" spans="1:10" ht="31.5">
      <c r="A65" s="288" t="s">
        <v>575</v>
      </c>
      <c r="B65" s="229" t="str">
        <f>Language!A1151</f>
        <v>Does the lab use an automated instrument for AST? (eg, Vitek, Phoenix, Microscan, etc)</v>
      </c>
      <c r="C65" s="229" t="s">
        <v>6104</v>
      </c>
      <c r="D65" s="492"/>
      <c r="F65" s="467"/>
      <c r="H65" s="262">
        <f>D65</f>
        <v>0</v>
      </c>
    </row>
    <row r="66" spans="1:10">
      <c r="A66" s="288"/>
      <c r="B66" s="240" t="str">
        <f>Language!A1152</f>
        <v>if No, answer NA till the end</v>
      </c>
      <c r="C66" s="240" t="s">
        <v>6105</v>
      </c>
      <c r="F66" s="417"/>
    </row>
    <row r="67" spans="1:10" ht="31.5">
      <c r="A67" s="288" t="s">
        <v>577</v>
      </c>
      <c r="B67" s="229" t="str">
        <f>Language!A1153</f>
        <v>Are the antibiotic cards/trays stored at the manufacturer-recommended temperatures?</v>
      </c>
      <c r="C67" s="229" t="s">
        <v>6106</v>
      </c>
      <c r="D67" s="282"/>
      <c r="F67" s="467"/>
      <c r="H67" s="262">
        <f>D67</f>
        <v>0</v>
      </c>
      <c r="I67" s="236" t="str">
        <f t="shared" ref="I67:I69" si="9">IF(H67="Yes",1,IF(H67="No",0,"'"))</f>
        <v>'</v>
      </c>
    </row>
    <row r="68" spans="1:10" ht="47.25">
      <c r="A68" s="288" t="s">
        <v>578</v>
      </c>
      <c r="B68" s="229" t="str">
        <f>Language!A1154</f>
        <v>Is QC of the antibiotic cards/trays performed before placing new lot numbers/shipments into use? (Review QC records to confirm)</v>
      </c>
      <c r="C68" s="229" t="s">
        <v>6107</v>
      </c>
      <c r="D68" s="282"/>
      <c r="F68" s="521"/>
      <c r="H68" s="262">
        <f>D68</f>
        <v>0</v>
      </c>
      <c r="I68" s="236" t="str">
        <f t="shared" si="9"/>
        <v>'</v>
      </c>
      <c r="J68" s="236" t="str">
        <f>IF(D68="No","Red Flag","'")</f>
        <v>'</v>
      </c>
    </row>
    <row r="69" spans="1:10" ht="63">
      <c r="A69" s="288" t="s">
        <v>579</v>
      </c>
      <c r="B69" s="229" t="str">
        <f>Language!A1155</f>
        <v>Is there documentation showing that the lab has successfully completed either the 20-30 day plan or the 15-replicate (3- x 5-day) plan for all antibiotic cards/trays in use? (Request to see)</v>
      </c>
      <c r="C69" s="229" t="s">
        <v>6108</v>
      </c>
      <c r="D69" s="282"/>
      <c r="F69" s="467"/>
      <c r="H69" s="262">
        <f>D69</f>
        <v>0</v>
      </c>
      <c r="I69" s="236" t="str">
        <f t="shared" si="9"/>
        <v>'</v>
      </c>
    </row>
    <row r="70" spans="1:10" ht="47.25">
      <c r="A70" s="288" t="s">
        <v>580</v>
      </c>
      <c r="B70" s="229" t="str">
        <f>Language!A1156</f>
        <v>Not including new lot QC, how often is antibiotic card/tray QC performed? (Confirm by reviewing QC records; go back several months)</v>
      </c>
      <c r="C70" s="229" t="s">
        <v>6109</v>
      </c>
      <c r="D70" s="282"/>
      <c r="F70" s="521"/>
      <c r="H70" s="262">
        <f>D70</f>
        <v>0</v>
      </c>
      <c r="I70" s="236" t="str">
        <f>IF(H70=1,1,IF(H70=2,1,IF(H70=3,0.75,IF(H70=4,0.5,IF(H70=5,0,"'")))))</f>
        <v>'</v>
      </c>
      <c r="J70" s="523" t="str">
        <f>IF(D70=5,"Red Flag","'")</f>
        <v>'</v>
      </c>
    </row>
    <row r="71" spans="1:10" ht="63">
      <c r="A71" s="288"/>
      <c r="B71" s="260" t="str">
        <f>Language!A1157</f>
        <v>1: Each day that automated AST is performed on patients – 2: Weekly – 3: Every other week – 4: Monthly - 5: Other (describe in comments) – NA: automated method not used</v>
      </c>
      <c r="C71" s="260" t="s">
        <v>6110</v>
      </c>
      <c r="J71" s="22"/>
    </row>
    <row r="72" spans="1:10" ht="47.25">
      <c r="A72" s="288"/>
      <c r="B72" s="229" t="str">
        <f>Language!A1158</f>
        <v>Is QC of automated AST systems performed using the recommended ATCC reference strains below? (Review QC records to confirm)</v>
      </c>
      <c r="C72" s="229" t="s">
        <v>6111</v>
      </c>
      <c r="D72" s="13"/>
      <c r="E72" s="13"/>
      <c r="F72" s="63"/>
      <c r="G72" s="13"/>
      <c r="H72" s="13"/>
      <c r="I72" s="13"/>
    </row>
    <row r="73" spans="1:10" ht="31.5">
      <c r="A73" s="288" t="s">
        <v>581</v>
      </c>
      <c r="B73" s="240" t="str">
        <f>Language!A1159</f>
        <v>Staph aureus ATCC 25923/CIP 76.25 (If CLSI standard used)</v>
      </c>
      <c r="C73" s="240" t="s">
        <v>6077</v>
      </c>
      <c r="D73" s="282"/>
      <c r="F73" s="521"/>
      <c r="H73" s="262">
        <f t="shared" ref="H73:H77" si="10">D73</f>
        <v>0</v>
      </c>
      <c r="I73" s="236" t="str">
        <f t="shared" ref="I73:I77" si="11">IF(H73="Yes",1,IF(H73="No",0,"'"))</f>
        <v>'</v>
      </c>
    </row>
    <row r="74" spans="1:10" ht="31.5">
      <c r="A74" s="288" t="s">
        <v>582</v>
      </c>
      <c r="B74" s="240" t="str">
        <f>Language!A1160</f>
        <v>Staph aureus ATCC 29213/CIP 103429 (If EUCAST standard used)</v>
      </c>
      <c r="C74" s="240" t="s">
        <v>6078</v>
      </c>
      <c r="D74" s="282"/>
      <c r="F74" s="521"/>
      <c r="H74" s="262">
        <f t="shared" si="10"/>
        <v>0</v>
      </c>
      <c r="I74" s="236" t="str">
        <f t="shared" si="11"/>
        <v>'</v>
      </c>
    </row>
    <row r="75" spans="1:10">
      <c r="A75" s="288" t="s">
        <v>583</v>
      </c>
      <c r="B75" s="240" t="str">
        <f>Language!A1161</f>
        <v>E.coli ATCC 25922/CIP 76.24</v>
      </c>
      <c r="C75" s="240" t="s">
        <v>6079</v>
      </c>
      <c r="D75" s="282"/>
      <c r="F75" s="521"/>
      <c r="H75" s="262">
        <f t="shared" si="10"/>
        <v>0</v>
      </c>
      <c r="I75" s="236" t="str">
        <f t="shared" si="11"/>
        <v>'</v>
      </c>
    </row>
    <row r="76" spans="1:10">
      <c r="A76" s="288" t="s">
        <v>584</v>
      </c>
      <c r="B76" s="240" t="str">
        <f>Language!A1162</f>
        <v>Pseudomonas aeruginosa ATCC 27853//CIP 76.110</v>
      </c>
      <c r="C76" s="240" t="s">
        <v>3413</v>
      </c>
      <c r="D76" s="282"/>
      <c r="F76" s="521"/>
      <c r="H76" s="262">
        <f t="shared" si="10"/>
        <v>0</v>
      </c>
      <c r="I76" s="236" t="str">
        <f t="shared" si="11"/>
        <v>'</v>
      </c>
    </row>
    <row r="77" spans="1:10">
      <c r="A77" s="288" t="s">
        <v>1215</v>
      </c>
      <c r="B77" s="240" t="str">
        <f>Language!A1163</f>
        <v>Strep pneumoniae ATCC 49619</v>
      </c>
      <c r="C77" s="240" t="s">
        <v>2900</v>
      </c>
      <c r="D77" s="282"/>
      <c r="F77" s="521"/>
      <c r="H77" s="262">
        <f t="shared" si="10"/>
        <v>0</v>
      </c>
      <c r="I77" s="236" t="str">
        <f t="shared" si="11"/>
        <v>'</v>
      </c>
    </row>
    <row r="81" spans="2:3">
      <c r="B81" s="216"/>
      <c r="C81" s="216"/>
    </row>
  </sheetData>
  <phoneticPr fontId="26" type="noConversion"/>
  <conditionalFormatting sqref="I31">
    <cfRule type="cellIs" dxfId="1362" priority="628" stopIfTrue="1" operator="lessThan">
      <formula>0.5</formula>
    </cfRule>
    <cfRule type="cellIs" dxfId="1361" priority="629" stopIfTrue="1" operator="between">
      <formula>0.5</formula>
      <formula>0.75</formula>
    </cfRule>
    <cfRule type="cellIs" dxfId="1360" priority="630" stopIfTrue="1" operator="greaterThan">
      <formula>0.75</formula>
    </cfRule>
  </conditionalFormatting>
  <conditionalFormatting sqref="I43">
    <cfRule type="cellIs" dxfId="1359" priority="625" stopIfTrue="1" operator="lessThan">
      <formula>0.5</formula>
    </cfRule>
    <cfRule type="cellIs" dxfId="1358" priority="626" stopIfTrue="1" operator="between">
      <formula>0.5</formula>
      <formula>0.75</formula>
    </cfRule>
    <cfRule type="cellIs" dxfId="1357" priority="627" stopIfTrue="1" operator="greaterThan">
      <formula>0.75</formula>
    </cfRule>
  </conditionalFormatting>
  <conditionalFormatting sqref="I41">
    <cfRule type="cellIs" dxfId="1356" priority="622" stopIfTrue="1" operator="lessThan">
      <formula>0.5</formula>
    </cfRule>
    <cfRule type="cellIs" dxfId="1355" priority="623" stopIfTrue="1" operator="between">
      <formula>0.5</formula>
      <formula>0.75</formula>
    </cfRule>
    <cfRule type="cellIs" dxfId="1354" priority="624" stopIfTrue="1" operator="greaterThan">
      <formula>0.75</formula>
    </cfRule>
  </conditionalFormatting>
  <conditionalFormatting sqref="D4">
    <cfRule type="cellIs" dxfId="1353" priority="607" stopIfTrue="1" operator="greaterThanOrEqual">
      <formula>0.8</formula>
    </cfRule>
    <cfRule type="cellIs" dxfId="1352" priority="608" stopIfTrue="1" operator="between">
      <formula>0.5</formula>
      <formula>0.799</formula>
    </cfRule>
    <cfRule type="cellIs" dxfId="1351" priority="609" stopIfTrue="1" operator="lessThan">
      <formula>0.5</formula>
    </cfRule>
  </conditionalFormatting>
  <conditionalFormatting sqref="I35">
    <cfRule type="cellIs" dxfId="1350" priority="406" stopIfTrue="1" operator="lessThan">
      <formula>0.5</formula>
    </cfRule>
    <cfRule type="cellIs" dxfId="1349" priority="407" stopIfTrue="1" operator="between">
      <formula>0.5</formula>
      <formula>0.75</formula>
    </cfRule>
    <cfRule type="cellIs" dxfId="1348" priority="408" stopIfTrue="1" operator="greaterThan">
      <formula>0.75</formula>
    </cfRule>
  </conditionalFormatting>
  <conditionalFormatting sqref="I66 I2:I4 I52 I18:I19 I31 I41:I43 I57 I78:I1048576 I49:I50 I33:I35 I63:I64">
    <cfRule type="containsText" dxfId="1347" priority="345" stopIfTrue="1" operator="containsText" text="RED FLAG">
      <formula>NOT(ISERROR(SEARCH("RED FLAG",I2)))</formula>
    </cfRule>
  </conditionalFormatting>
  <conditionalFormatting sqref="D34">
    <cfRule type="cellIs" dxfId="1346" priority="182" stopIfTrue="1" operator="greaterThanOrEqual">
      <formula>0.8</formula>
    </cfRule>
    <cfRule type="cellIs" dxfId="1345" priority="183" stopIfTrue="1" operator="between">
      <formula>0.5</formula>
      <formula>0.799</formula>
    </cfRule>
    <cfRule type="cellIs" dxfId="1344" priority="184" stopIfTrue="1" operator="lessThan">
      <formula>0.5</formula>
    </cfRule>
  </conditionalFormatting>
  <conditionalFormatting sqref="D50">
    <cfRule type="cellIs" dxfId="1343" priority="179" stopIfTrue="1" operator="greaterThanOrEqual">
      <formula>0.8</formula>
    </cfRule>
    <cfRule type="cellIs" dxfId="1342" priority="180" stopIfTrue="1" operator="between">
      <formula>0.5</formula>
      <formula>0.799</formula>
    </cfRule>
    <cfRule type="cellIs" dxfId="1341" priority="181" stopIfTrue="1" operator="lessThan">
      <formula>0.5</formula>
    </cfRule>
  </conditionalFormatting>
  <conditionalFormatting sqref="D64">
    <cfRule type="cellIs" dxfId="1340" priority="176" stopIfTrue="1" operator="greaterThanOrEqual">
      <formula>0.8</formula>
    </cfRule>
    <cfRule type="cellIs" dxfId="1339" priority="177" stopIfTrue="1" operator="between">
      <formula>0.5</formula>
      <formula>0.799</formula>
    </cfRule>
    <cfRule type="cellIs" dxfId="1338" priority="178" stopIfTrue="1" operator="lessThan">
      <formula>0.5</formula>
    </cfRule>
  </conditionalFormatting>
  <conditionalFormatting sqref="D20">
    <cfRule type="cellIs" dxfId="1337" priority="143" stopIfTrue="1" operator="greaterThanOrEqual">
      <formula>0.8</formula>
    </cfRule>
    <cfRule type="cellIs" dxfId="1336" priority="144" stopIfTrue="1" operator="between">
      <formula>0.5</formula>
      <formula>0.799</formula>
    </cfRule>
    <cfRule type="cellIs" dxfId="1335" priority="145" stopIfTrue="1" operator="lessThan">
      <formula>0.5</formula>
    </cfRule>
  </conditionalFormatting>
  <conditionalFormatting sqref="I20:I21">
    <cfRule type="containsText" dxfId="1334" priority="130" stopIfTrue="1" operator="containsText" text="RED FLAG">
      <formula>NOT(ISERROR(SEARCH("RED FLAG",I20)))</formula>
    </cfRule>
  </conditionalFormatting>
  <conditionalFormatting sqref="I56">
    <cfRule type="containsText" dxfId="1333" priority="88" stopIfTrue="1" operator="containsText" text="RED FLAG">
      <formula>NOT(ISERROR(SEARCH("RED FLAG",I56)))</formula>
    </cfRule>
  </conditionalFormatting>
  <conditionalFormatting sqref="I71">
    <cfRule type="containsText" dxfId="1332" priority="73" stopIfTrue="1" operator="containsText" text="RED FLAG">
      <formula>NOT(ISERROR(SEARCH("RED FLAG",I71)))</formula>
    </cfRule>
  </conditionalFormatting>
  <conditionalFormatting sqref="I72">
    <cfRule type="containsText" dxfId="1331" priority="57" stopIfTrue="1" operator="containsText" text="RED FLAG">
      <formula>NOT(ISERROR(SEARCH("RED FLAG",I72)))</formula>
    </cfRule>
  </conditionalFormatting>
  <conditionalFormatting sqref="J37">
    <cfRule type="cellIs" dxfId="1330" priority="54" stopIfTrue="1" operator="lessThan">
      <formula>0.5</formula>
    </cfRule>
    <cfRule type="cellIs" dxfId="1329" priority="55" stopIfTrue="1" operator="between">
      <formula>0.5</formula>
      <formula>0.75</formula>
    </cfRule>
    <cfRule type="cellIs" dxfId="1328" priority="56" stopIfTrue="1" operator="greaterThan">
      <formula>0.75</formula>
    </cfRule>
  </conditionalFormatting>
  <conditionalFormatting sqref="J37">
    <cfRule type="containsText" dxfId="1327" priority="53" stopIfTrue="1" operator="containsText" text="RED FLAG">
      <formula>NOT(ISERROR(SEARCH("RED FLAG",J37)))</formula>
    </cfRule>
  </conditionalFormatting>
  <conditionalFormatting sqref="J53">
    <cfRule type="cellIs" dxfId="1326" priority="50" stopIfTrue="1" operator="lessThan">
      <formula>0.5</formula>
    </cfRule>
    <cfRule type="cellIs" dxfId="1325" priority="51" stopIfTrue="1" operator="between">
      <formula>0.5</formula>
      <formula>0.75</formula>
    </cfRule>
    <cfRule type="cellIs" dxfId="1324" priority="52" stopIfTrue="1" operator="greaterThan">
      <formula>0.75</formula>
    </cfRule>
  </conditionalFormatting>
  <conditionalFormatting sqref="J53">
    <cfRule type="containsText" dxfId="1323" priority="49" stopIfTrue="1" operator="containsText" text="RED FLAG">
      <formula>NOT(ISERROR(SEARCH("RED FLAG",J53)))</formula>
    </cfRule>
  </conditionalFormatting>
  <conditionalFormatting sqref="J68">
    <cfRule type="cellIs" dxfId="1322" priority="46" stopIfTrue="1" operator="lessThan">
      <formula>0.5</formula>
    </cfRule>
    <cfRule type="cellIs" dxfId="1321" priority="47" stopIfTrue="1" operator="between">
      <formula>0.5</formula>
      <formula>0.75</formula>
    </cfRule>
    <cfRule type="cellIs" dxfId="1320" priority="48" stopIfTrue="1" operator="greaterThan">
      <formula>0.75</formula>
    </cfRule>
  </conditionalFormatting>
  <conditionalFormatting sqref="J68">
    <cfRule type="containsText" dxfId="1319" priority="45" stopIfTrue="1" operator="containsText" text="RED FLAG">
      <formula>NOT(ISERROR(SEARCH("RED FLAG",J68)))</formula>
    </cfRule>
  </conditionalFormatting>
  <conditionalFormatting sqref="J41">
    <cfRule type="containsText" dxfId="1318" priority="43" operator="containsText" text="Red Flag">
      <formula>NOT(ISERROR(SEARCH("Red Flag",J41)))</formula>
    </cfRule>
  </conditionalFormatting>
  <conditionalFormatting sqref="J55">
    <cfRule type="containsText" dxfId="1317" priority="42" operator="containsText" text="Red Flag">
      <formula>NOT(ISERROR(SEARCH("Red Flag",J55)))</formula>
    </cfRule>
  </conditionalFormatting>
  <conditionalFormatting sqref="J70">
    <cfRule type="containsText" dxfId="1316" priority="41" operator="containsText" text="Red Flag">
      <formula>NOT(ISERROR(SEARCH("Red Flag",J70)))</formula>
    </cfRule>
  </conditionalFormatting>
  <conditionalFormatting sqref="I6:I17">
    <cfRule type="cellIs" dxfId="1315" priority="38" stopIfTrue="1" operator="lessThan">
      <formula>0.5</formula>
    </cfRule>
    <cfRule type="cellIs" dxfId="1314" priority="39" stopIfTrue="1" operator="between">
      <formula>0.5</formula>
      <formula>0.75</formula>
    </cfRule>
    <cfRule type="cellIs" dxfId="1313" priority="40" stopIfTrue="1" operator="greaterThan">
      <formula>0.75</formula>
    </cfRule>
  </conditionalFormatting>
  <conditionalFormatting sqref="I6:I17">
    <cfRule type="containsText" dxfId="1312" priority="37" stopIfTrue="1" operator="containsText" text="RED FLAG">
      <formula>NOT(ISERROR(SEARCH("RED FLAG",I6)))</formula>
    </cfRule>
  </conditionalFormatting>
  <conditionalFormatting sqref="I22:I30">
    <cfRule type="cellIs" dxfId="1311" priority="34" stopIfTrue="1" operator="lessThan">
      <formula>0.5</formula>
    </cfRule>
    <cfRule type="cellIs" dxfId="1310" priority="35" stopIfTrue="1" operator="between">
      <formula>0.5</formula>
      <formula>0.75</formula>
    </cfRule>
    <cfRule type="cellIs" dxfId="1309" priority="36" stopIfTrue="1" operator="greaterThan">
      <formula>0.75</formula>
    </cfRule>
  </conditionalFormatting>
  <conditionalFormatting sqref="I22:I30">
    <cfRule type="containsText" dxfId="1308" priority="33" stopIfTrue="1" operator="containsText" text="RED FLAG">
      <formula>NOT(ISERROR(SEARCH("RED FLAG",I22)))</formula>
    </cfRule>
  </conditionalFormatting>
  <conditionalFormatting sqref="I32">
    <cfRule type="cellIs" dxfId="1307" priority="30" stopIfTrue="1" operator="lessThan">
      <formula>0.5</formula>
    </cfRule>
    <cfRule type="cellIs" dxfId="1306" priority="31" stopIfTrue="1" operator="between">
      <formula>0.5</formula>
      <formula>0.75</formula>
    </cfRule>
    <cfRule type="cellIs" dxfId="1305" priority="32" stopIfTrue="1" operator="greaterThan">
      <formula>0.75</formula>
    </cfRule>
  </conditionalFormatting>
  <conditionalFormatting sqref="I32">
    <cfRule type="containsText" dxfId="1304" priority="29" stopIfTrue="1" operator="containsText" text="RED FLAG">
      <formula>NOT(ISERROR(SEARCH("RED FLAG",I32)))</formula>
    </cfRule>
  </conditionalFormatting>
  <conditionalFormatting sqref="I40 I37">
    <cfRule type="cellIs" dxfId="1303" priority="26" stopIfTrue="1" operator="lessThan">
      <formula>0.5</formula>
    </cfRule>
    <cfRule type="cellIs" dxfId="1302" priority="27" stopIfTrue="1" operator="between">
      <formula>0.5</formula>
      <formula>0.75</formula>
    </cfRule>
    <cfRule type="cellIs" dxfId="1301" priority="28" stopIfTrue="1" operator="greaterThan">
      <formula>0.75</formula>
    </cfRule>
  </conditionalFormatting>
  <conditionalFormatting sqref="I40 I37">
    <cfRule type="containsText" dxfId="1300" priority="25" stopIfTrue="1" operator="containsText" text="RED FLAG">
      <formula>NOT(ISERROR(SEARCH("RED FLAG",I37)))</formula>
    </cfRule>
  </conditionalFormatting>
  <conditionalFormatting sqref="I44:I48">
    <cfRule type="cellIs" dxfId="1299" priority="22" stopIfTrue="1" operator="lessThan">
      <formula>0.5</formula>
    </cfRule>
    <cfRule type="cellIs" dxfId="1298" priority="23" stopIfTrue="1" operator="between">
      <formula>0.5</formula>
      <formula>0.75</formula>
    </cfRule>
    <cfRule type="cellIs" dxfId="1297" priority="24" stopIfTrue="1" operator="greaterThan">
      <formula>0.75</formula>
    </cfRule>
  </conditionalFormatting>
  <conditionalFormatting sqref="I44:I48">
    <cfRule type="containsText" dxfId="1296" priority="21" stopIfTrue="1" operator="containsText" text="RED FLAG">
      <formula>NOT(ISERROR(SEARCH("RED FLAG",I44)))</formula>
    </cfRule>
  </conditionalFormatting>
  <conditionalFormatting sqref="I58:I62 I53:I54">
    <cfRule type="cellIs" dxfId="1295" priority="18" stopIfTrue="1" operator="lessThan">
      <formula>0.5</formula>
    </cfRule>
    <cfRule type="cellIs" dxfId="1294" priority="19" stopIfTrue="1" operator="between">
      <formula>0.5</formula>
      <formula>0.75</formula>
    </cfRule>
    <cfRule type="cellIs" dxfId="1293" priority="20" stopIfTrue="1" operator="greaterThan">
      <formula>0.75</formula>
    </cfRule>
  </conditionalFormatting>
  <conditionalFormatting sqref="I58:I62 I53:I54">
    <cfRule type="containsText" dxfId="1292" priority="17" stopIfTrue="1" operator="containsText" text="RED FLAG">
      <formula>NOT(ISERROR(SEARCH("RED FLAG",I53)))</formula>
    </cfRule>
  </conditionalFormatting>
  <conditionalFormatting sqref="I55">
    <cfRule type="cellIs" dxfId="1291" priority="14" stopIfTrue="1" operator="lessThan">
      <formula>0.5</formula>
    </cfRule>
    <cfRule type="cellIs" dxfId="1290" priority="15" stopIfTrue="1" operator="between">
      <formula>0.5</formula>
      <formula>0.75</formula>
    </cfRule>
    <cfRule type="cellIs" dxfId="1289" priority="16" stopIfTrue="1" operator="greaterThan">
      <formula>0.75</formula>
    </cfRule>
  </conditionalFormatting>
  <conditionalFormatting sqref="I55">
    <cfRule type="containsText" dxfId="1288" priority="13" stopIfTrue="1" operator="containsText" text="RED FLAG">
      <formula>NOT(ISERROR(SEARCH("RED FLAG",I55)))</formula>
    </cfRule>
  </conditionalFormatting>
  <conditionalFormatting sqref="I67:I69">
    <cfRule type="cellIs" dxfId="1287" priority="10" stopIfTrue="1" operator="lessThan">
      <formula>0.5</formula>
    </cfRule>
    <cfRule type="cellIs" dxfId="1286" priority="11" stopIfTrue="1" operator="between">
      <formula>0.5</formula>
      <formula>0.75</formula>
    </cfRule>
    <cfRule type="cellIs" dxfId="1285" priority="12" stopIfTrue="1" operator="greaterThan">
      <formula>0.75</formula>
    </cfRule>
  </conditionalFormatting>
  <conditionalFormatting sqref="I67:I69">
    <cfRule type="containsText" dxfId="1284" priority="9" stopIfTrue="1" operator="containsText" text="RED FLAG">
      <formula>NOT(ISERROR(SEARCH("RED FLAG",I67)))</formula>
    </cfRule>
  </conditionalFormatting>
  <conditionalFormatting sqref="I70">
    <cfRule type="cellIs" dxfId="1283" priority="6" stopIfTrue="1" operator="lessThan">
      <formula>0.5</formula>
    </cfRule>
    <cfRule type="cellIs" dxfId="1282" priority="7" stopIfTrue="1" operator="between">
      <formula>0.5</formula>
      <formula>0.75</formula>
    </cfRule>
    <cfRule type="cellIs" dxfId="1281" priority="8" stopIfTrue="1" operator="greaterThan">
      <formula>0.75</formula>
    </cfRule>
  </conditionalFormatting>
  <conditionalFormatting sqref="I70">
    <cfRule type="containsText" dxfId="1280" priority="5" stopIfTrue="1" operator="containsText" text="RED FLAG">
      <formula>NOT(ISERROR(SEARCH("RED FLAG",I70)))</formula>
    </cfRule>
  </conditionalFormatting>
  <conditionalFormatting sqref="I73:I77">
    <cfRule type="cellIs" dxfId="1279" priority="2" stopIfTrue="1" operator="lessThan">
      <formula>0.5</formula>
    </cfRule>
    <cfRule type="cellIs" dxfId="1278" priority="3" stopIfTrue="1" operator="between">
      <formula>0.5</formula>
      <formula>0.75</formula>
    </cfRule>
    <cfRule type="cellIs" dxfId="1277" priority="4" stopIfTrue="1" operator="greaterThan">
      <formula>0.75</formula>
    </cfRule>
  </conditionalFormatting>
  <conditionalFormatting sqref="I73:I77">
    <cfRule type="containsText" dxfId="1276" priority="1" stopIfTrue="1" operator="containsText" text="RED FLAG">
      <formula>NOT(ISERROR(SEARCH("RED FLAG",I73)))</formula>
    </cfRule>
  </conditionalFormatting>
  <dataValidations count="3">
    <dataValidation type="list" allowBlank="1" showInputMessage="1" showErrorMessage="1" sqref="D53:D54 D58:D62 D22:D24 D13:D17 D6:D8 D32 D44:D48 D67:D68 D73:D77 D37">
      <formula1>"Yes,No,NA"</formula1>
    </dataValidation>
    <dataValidation type="list" allowBlank="1" showInputMessage="1" showErrorMessage="1" sqref="D40 D51 D65 D25:D30 D9:D11 D35 D69">
      <formula1>"Yes,No"</formula1>
    </dataValidation>
    <dataValidation type="list" allowBlank="1" showInputMessage="1" showErrorMessage="1" sqref="D41 D55 D70">
      <formula1>"1,2,3,4,5,NA"</formula1>
    </dataValidation>
  </dataValidations>
  <pageMargins left="0.25" right="0.25" top="0.75" bottom="0.75" header="0.3" footer="0.3"/>
  <pageSetup paperSize="9" scale="88" fitToHeight="6" orientation="landscape" r:id="rId1"/>
  <headerFooter>
    <oddFooter>&amp;C&amp;A &amp;P</oddFooter>
  </headerFooter>
  <rowBreaks count="2" manualBreakCount="2">
    <brk id="32" max="4" man="1"/>
    <brk id="56" max="5"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70C0"/>
    <pageSetUpPr fitToPage="1"/>
  </sheetPr>
  <dimension ref="A1:L78"/>
  <sheetViews>
    <sheetView view="pageBreakPreview" topLeftCell="A2" zoomScale="80" zoomScaleNormal="100" zoomScaleSheetLayoutView="80" workbookViewId="0">
      <selection activeCell="C66" sqref="C1:C1048576"/>
    </sheetView>
  </sheetViews>
  <sheetFormatPr defaultColWidth="11" defaultRowHeight="15.75"/>
  <cols>
    <col min="1" max="1" width="4.625" style="403" customWidth="1"/>
    <col min="2" max="3" width="48.125" style="256" customWidth="1"/>
    <col min="4" max="4" width="6.625" style="26" customWidth="1"/>
    <col min="5" max="5" width="3.625" style="26" customWidth="1"/>
    <col min="6" max="6" width="37.625" style="63" customWidth="1"/>
    <col min="7" max="7" width="3.625" style="26" customWidth="1"/>
    <col min="8" max="9" width="5.125" style="26" customWidth="1"/>
    <col min="10" max="10" width="9.625" style="26" customWidth="1"/>
    <col min="11" max="12" width="11" style="54"/>
    <col min="13" max="16384" width="11" style="26"/>
  </cols>
  <sheetData>
    <row r="1" spans="1:10" ht="31.5" hidden="1">
      <c r="B1" s="214" t="s">
        <v>5697</v>
      </c>
      <c r="C1" s="214" t="s">
        <v>5767</v>
      </c>
    </row>
    <row r="2" spans="1:10" ht="31.5">
      <c r="A2" s="288"/>
      <c r="B2" s="19" t="str">
        <f>Language!A1164</f>
        <v>8- SPECIMEN COLLECTION, TRANSPORT &amp; MANAGEMENT</v>
      </c>
      <c r="C2" s="19" t="s">
        <v>6594</v>
      </c>
      <c r="D2" s="17"/>
      <c r="F2" s="458" t="str">
        <f>'Facility-1.'!F2</f>
        <v>Comments/ Nhận xét</v>
      </c>
      <c r="H2" s="229"/>
    </row>
    <row r="3" spans="1:10" ht="48" thickBot="1">
      <c r="A3" s="288"/>
      <c r="B3" s="223" t="str">
        <f>Language!A1165</f>
        <v>Please note: all questions refer only to clinical patient specimens, NOT to research  or environmental specimens</v>
      </c>
      <c r="C3" s="223" t="s">
        <v>6112</v>
      </c>
      <c r="D3" s="243"/>
      <c r="F3" s="83"/>
      <c r="G3" s="229"/>
      <c r="H3" s="229"/>
    </row>
    <row r="4" spans="1:10" ht="16.5" thickBot="1">
      <c r="A4" s="294"/>
      <c r="B4" s="442" t="str">
        <f>Language!A1166</f>
        <v>SPECIMEN MANAGEMENT</v>
      </c>
      <c r="C4" s="442" t="s">
        <v>6586</v>
      </c>
      <c r="D4" s="274"/>
      <c r="F4" s="461"/>
      <c r="H4" s="262"/>
      <c r="I4" s="236"/>
    </row>
    <row r="5" spans="1:10" ht="47.25">
      <c r="A5" s="298" t="s">
        <v>585</v>
      </c>
      <c r="B5" s="270" t="str">
        <f>Language!A1167</f>
        <v>Does lab policy require that all specimens are accompanied by a laboratory-approved test requisition form?</v>
      </c>
      <c r="C5" s="270" t="s">
        <v>6113</v>
      </c>
      <c r="D5" s="282"/>
      <c r="E5" s="453"/>
      <c r="F5" s="475"/>
      <c r="G5" s="453"/>
      <c r="H5" s="262">
        <f>D5</f>
        <v>0</v>
      </c>
      <c r="I5" s="236" t="str">
        <f>IF(H5="Yes",1,IF(H5="No",0,"'"))</f>
        <v>'</v>
      </c>
    </row>
    <row r="6" spans="1:10" ht="47.25">
      <c r="A6" s="298" t="s">
        <v>586</v>
      </c>
      <c r="B6" s="270" t="str">
        <f>Language!A1168</f>
        <v>Does the lab enforce a two-identifier system? (e.g., both patient name and a numeric identifier must be present on the requisition and on the specimen).</v>
      </c>
      <c r="C6" s="270" t="s">
        <v>6114</v>
      </c>
      <c r="D6" s="282"/>
      <c r="E6" s="453"/>
      <c r="F6" s="475"/>
      <c r="G6" s="453"/>
      <c r="H6" s="262">
        <f>D6</f>
        <v>0</v>
      </c>
      <c r="I6" s="236" t="str">
        <f>IF(H6="Yes",1,IF(H6="No",0,"'"))</f>
        <v>'</v>
      </c>
      <c r="J6" s="236" t="str">
        <f>IF(D6="No","Red Flag","'")</f>
        <v>'</v>
      </c>
    </row>
    <row r="7" spans="1:10" ht="31.5">
      <c r="A7" s="298" t="s">
        <v>587</v>
      </c>
      <c r="B7" s="244" t="str">
        <f>Language!A1169</f>
        <v>Are sensitive specimens processed within one hour of reaching the laboratory?</v>
      </c>
      <c r="C7" s="244" t="s">
        <v>7603</v>
      </c>
      <c r="D7" s="282"/>
      <c r="E7" s="453"/>
      <c r="F7" s="500"/>
      <c r="G7" s="453"/>
      <c r="H7" s="262">
        <f>D7</f>
        <v>0</v>
      </c>
      <c r="I7" s="236" t="str">
        <f>IF(H7="Yes",1,IF(H7="No",0,"'"))</f>
        <v>'</v>
      </c>
    </row>
    <row r="8" spans="1:10" ht="78.75">
      <c r="A8" s="298" t="s">
        <v>588</v>
      </c>
      <c r="B8" s="270" t="str">
        <f>Language!A1170</f>
        <v>When the bacteriology lab is closed, does another laboratory department process (plate) the specimens or ensure that they are stored at the proper temperatures? (Select NA if bacteriology lab does not close)</v>
      </c>
      <c r="C8" s="270" t="s">
        <v>7604</v>
      </c>
      <c r="D8" s="282"/>
      <c r="F8" s="467"/>
      <c r="H8" s="262">
        <f>D8</f>
        <v>0</v>
      </c>
      <c r="I8" s="236" t="str">
        <f>IF(H8="Yes",1,IF(H8="No",0,"'"))</f>
        <v>'</v>
      </c>
    </row>
    <row r="9" spans="1:10" ht="31.5">
      <c r="A9" s="498"/>
      <c r="B9" s="270" t="str">
        <f>Language!A1171</f>
        <v>Does the lab store specimens properly prior to and following testing?</v>
      </c>
      <c r="C9" s="270" t="s">
        <v>6115</v>
      </c>
    </row>
    <row r="10" spans="1:10">
      <c r="A10" s="298" t="s">
        <v>589</v>
      </c>
      <c r="B10" s="270" t="str">
        <f>Language!A1172</f>
        <v>Blood culture</v>
      </c>
      <c r="C10" s="270" t="s">
        <v>5996</v>
      </c>
      <c r="D10" s="282"/>
      <c r="E10" s="453"/>
      <c r="F10" s="475"/>
      <c r="G10" s="453"/>
      <c r="H10" s="262">
        <f>D10</f>
        <v>0</v>
      </c>
      <c r="I10" s="236" t="str">
        <f t="shared" ref="I10:I17" si="0">IF(H10="Yes",1,IF(H10="No",0,"'"))</f>
        <v>'</v>
      </c>
    </row>
    <row r="11" spans="1:10">
      <c r="A11" s="298" t="s">
        <v>590</v>
      </c>
      <c r="B11" s="270" t="str">
        <f>Language!A1173</f>
        <v>Urine culture</v>
      </c>
      <c r="C11" s="270" t="s">
        <v>5758</v>
      </c>
      <c r="D11" s="282"/>
      <c r="E11" s="453"/>
      <c r="F11" s="475"/>
      <c r="G11" s="453"/>
      <c r="H11" s="262">
        <f>D11</f>
        <v>0</v>
      </c>
      <c r="I11" s="236" t="str">
        <f t="shared" si="0"/>
        <v>'</v>
      </c>
    </row>
    <row r="12" spans="1:10">
      <c r="A12" s="298" t="s">
        <v>591</v>
      </c>
      <c r="B12" s="270" t="str">
        <f>Language!A1174</f>
        <v>Stool culture</v>
      </c>
      <c r="C12" s="270" t="s">
        <v>5757</v>
      </c>
      <c r="D12" s="282"/>
      <c r="E12" s="453"/>
      <c r="F12" s="475"/>
      <c r="G12" s="453"/>
      <c r="H12" s="262">
        <f>D12</f>
        <v>0</v>
      </c>
      <c r="I12" s="236" t="str">
        <f t="shared" si="0"/>
        <v>'</v>
      </c>
    </row>
    <row r="13" spans="1:10">
      <c r="A13" s="298" t="s">
        <v>592</v>
      </c>
      <c r="B13" s="244" t="str">
        <f>Language!A1175</f>
        <v>Respiratory culture</v>
      </c>
      <c r="C13" s="244" t="s">
        <v>7605</v>
      </c>
      <c r="D13" s="282"/>
      <c r="E13" s="453"/>
      <c r="F13" s="500"/>
      <c r="G13" s="453"/>
      <c r="H13" s="262">
        <f t="shared" ref="H13:H14" si="1">D13</f>
        <v>0</v>
      </c>
      <c r="I13" s="236" t="str">
        <f t="shared" si="0"/>
        <v>'</v>
      </c>
    </row>
    <row r="14" spans="1:10">
      <c r="A14" s="298" t="s">
        <v>593</v>
      </c>
      <c r="B14" s="244" t="str">
        <f>Language!A1176</f>
        <v>Wound culture</v>
      </c>
      <c r="C14" s="244" t="s">
        <v>7606</v>
      </c>
      <c r="D14" s="282"/>
      <c r="E14" s="453"/>
      <c r="F14" s="500"/>
      <c r="G14" s="453"/>
      <c r="H14" s="262">
        <f t="shared" si="1"/>
        <v>0</v>
      </c>
      <c r="I14" s="236" t="str">
        <f t="shared" si="0"/>
        <v>'</v>
      </c>
    </row>
    <row r="15" spans="1:10">
      <c r="A15" s="298" t="s">
        <v>594</v>
      </c>
      <c r="B15" s="244" t="str">
        <f>Language!A1177</f>
        <v>Genital culture</v>
      </c>
      <c r="C15" s="244" t="s">
        <v>7607</v>
      </c>
      <c r="D15" s="282"/>
      <c r="E15" s="453"/>
      <c r="F15" s="500"/>
      <c r="G15" s="453"/>
      <c r="H15" s="262">
        <f t="shared" ref="H15:H17" si="2">D15</f>
        <v>0</v>
      </c>
      <c r="I15" s="236" t="str">
        <f t="shared" si="0"/>
        <v>'</v>
      </c>
    </row>
    <row r="16" spans="1:10">
      <c r="A16" s="298" t="s">
        <v>595</v>
      </c>
      <c r="B16" s="244" t="str">
        <f>Language!A1178</f>
        <v>Cerebrospinal fluid culture</v>
      </c>
      <c r="C16" s="244" t="s">
        <v>6117</v>
      </c>
      <c r="D16" s="282"/>
      <c r="E16" s="453"/>
      <c r="F16" s="500"/>
      <c r="G16" s="453"/>
      <c r="H16" s="262">
        <f t="shared" si="2"/>
        <v>0</v>
      </c>
      <c r="I16" s="236" t="str">
        <f t="shared" si="0"/>
        <v>'</v>
      </c>
    </row>
    <row r="17" spans="1:10" ht="31.5">
      <c r="A17" s="298" t="s">
        <v>596</v>
      </c>
      <c r="B17" s="244" t="str">
        <f>Language!A1179</f>
        <v>Sterile body fluid culture (pleural, pericardial, peritoneal, synovial)</v>
      </c>
      <c r="C17" s="244" t="s">
        <v>6118</v>
      </c>
      <c r="D17" s="282"/>
      <c r="E17" s="453"/>
      <c r="F17" s="500"/>
      <c r="G17" s="453"/>
      <c r="H17" s="262">
        <f t="shared" si="2"/>
        <v>0</v>
      </c>
      <c r="I17" s="236" t="str">
        <f t="shared" si="0"/>
        <v>'</v>
      </c>
    </row>
    <row r="18" spans="1:10" ht="94.5">
      <c r="A18" s="498"/>
      <c r="B18" s="240" t="str">
        <f>Language!A1180</f>
        <v>Standard: ISO 15189: 5.4.1, 5.4.5, 5.4.7, 5.4.8, 5.4.10, 5.4.11, 5.4.13 Standard: ISO 15189: 5.2.9, 5.4.14, 5.7.3 Specimens should be stored under the appropriate conditions to maintain the stability of the specimen. Specimens no longer required should be disposed of in a safe manner, according to biosafety regulations</v>
      </c>
      <c r="C18" s="240" t="s">
        <v>7608</v>
      </c>
      <c r="F18" s="83"/>
    </row>
    <row r="19" spans="1:10" ht="16.5" thickBot="1">
      <c r="A19" s="288"/>
      <c r="B19" s="524"/>
      <c r="C19" s="524"/>
      <c r="D19" s="525"/>
      <c r="E19" s="525"/>
      <c r="F19" s="526"/>
      <c r="G19" s="453"/>
      <c r="H19" s="262"/>
      <c r="I19" s="236"/>
    </row>
    <row r="20" spans="1:10" ht="16.5" thickBot="1">
      <c r="A20" s="294"/>
      <c r="B20" s="442" t="str">
        <f>Language!A1181</f>
        <v>SPECIMEN REJECTION</v>
      </c>
      <c r="C20" s="442" t="s">
        <v>6587</v>
      </c>
      <c r="D20" s="274"/>
      <c r="F20" s="461"/>
      <c r="H20" s="262"/>
      <c r="I20" s="236"/>
    </row>
    <row r="21" spans="1:10" ht="31.5">
      <c r="A21" s="288"/>
      <c r="B21" s="270" t="str">
        <f>Language!A1182</f>
        <v>Are rejection criteria written down in an SOP or bench aide for each specimen type?</v>
      </c>
      <c r="C21" s="270" t="s">
        <v>7609</v>
      </c>
    </row>
    <row r="22" spans="1:10">
      <c r="A22" s="298" t="s">
        <v>597</v>
      </c>
      <c r="B22" s="270" t="str">
        <f>Language!A1183</f>
        <v>Blood culture</v>
      </c>
      <c r="C22" s="270" t="s">
        <v>7610</v>
      </c>
      <c r="D22" s="282"/>
      <c r="E22" s="453"/>
      <c r="F22" s="475"/>
      <c r="G22" s="453"/>
      <c r="H22" s="262">
        <f>D22</f>
        <v>0</v>
      </c>
      <c r="I22" s="236" t="str">
        <f t="shared" ref="I22:I31" si="3">IF(H22="Yes",1,IF(H22="No",0,"'"))</f>
        <v>'</v>
      </c>
    </row>
    <row r="23" spans="1:10">
      <c r="A23" s="298" t="s">
        <v>598</v>
      </c>
      <c r="B23" s="270" t="str">
        <f>Language!A1184</f>
        <v>Urine culture</v>
      </c>
      <c r="C23" s="270" t="s">
        <v>5758</v>
      </c>
      <c r="D23" s="282"/>
      <c r="E23" s="453"/>
      <c r="F23" s="475"/>
      <c r="G23" s="453"/>
      <c r="H23" s="262">
        <f>D23</f>
        <v>0</v>
      </c>
      <c r="I23" s="236" t="str">
        <f t="shared" si="3"/>
        <v>'</v>
      </c>
    </row>
    <row r="24" spans="1:10">
      <c r="A24" s="298" t="s">
        <v>599</v>
      </c>
      <c r="B24" s="270" t="str">
        <f>Language!A1185</f>
        <v>Stool culture</v>
      </c>
      <c r="C24" s="270" t="s">
        <v>5757</v>
      </c>
      <c r="D24" s="282"/>
      <c r="E24" s="453"/>
      <c r="F24" s="475"/>
      <c r="G24" s="453"/>
      <c r="H24" s="262">
        <f>D24</f>
        <v>0</v>
      </c>
      <c r="I24" s="236" t="str">
        <f t="shared" si="3"/>
        <v>'</v>
      </c>
    </row>
    <row r="25" spans="1:10">
      <c r="A25" s="298" t="s">
        <v>600</v>
      </c>
      <c r="B25" s="244" t="str">
        <f>Language!A1186</f>
        <v>Respiratory culture</v>
      </c>
      <c r="C25" s="244" t="s">
        <v>6116</v>
      </c>
      <c r="D25" s="282"/>
      <c r="E25" s="453"/>
      <c r="F25" s="500"/>
      <c r="G25" s="453"/>
      <c r="H25" s="262">
        <f t="shared" ref="H25:H32" si="4">D25</f>
        <v>0</v>
      </c>
      <c r="I25" s="236" t="str">
        <f t="shared" si="3"/>
        <v>'</v>
      </c>
    </row>
    <row r="26" spans="1:10">
      <c r="A26" s="298" t="s">
        <v>601</v>
      </c>
      <c r="B26" s="244" t="str">
        <f>Language!A1187</f>
        <v>Wound culture</v>
      </c>
      <c r="C26" s="244" t="s">
        <v>7606</v>
      </c>
      <c r="D26" s="282"/>
      <c r="E26" s="453"/>
      <c r="F26" s="500"/>
      <c r="G26" s="453"/>
      <c r="H26" s="262">
        <f t="shared" si="4"/>
        <v>0</v>
      </c>
      <c r="I26" s="236" t="str">
        <f t="shared" si="3"/>
        <v>'</v>
      </c>
    </row>
    <row r="27" spans="1:10">
      <c r="A27" s="298" t="s">
        <v>602</v>
      </c>
      <c r="B27" s="244" t="str">
        <f>Language!A1188</f>
        <v>Genital culture</v>
      </c>
      <c r="C27" s="244" t="s">
        <v>7607</v>
      </c>
      <c r="D27" s="282"/>
      <c r="E27" s="453"/>
      <c r="F27" s="500"/>
      <c r="G27" s="453"/>
      <c r="H27" s="262">
        <f t="shared" ref="H27:H29" si="5">D27</f>
        <v>0</v>
      </c>
      <c r="I27" s="236" t="str">
        <f t="shared" si="3"/>
        <v>'</v>
      </c>
    </row>
    <row r="28" spans="1:10">
      <c r="A28" s="298" t="s">
        <v>603</v>
      </c>
      <c r="B28" s="244" t="str">
        <f>Language!A1189</f>
        <v>Cerebrospinal fluid culture</v>
      </c>
      <c r="C28" s="244" t="s">
        <v>6117</v>
      </c>
      <c r="D28" s="282"/>
      <c r="E28" s="453"/>
      <c r="F28" s="500"/>
      <c r="G28" s="453"/>
      <c r="H28" s="262">
        <f t="shared" si="5"/>
        <v>0</v>
      </c>
      <c r="I28" s="236" t="str">
        <f t="shared" si="3"/>
        <v>'</v>
      </c>
    </row>
    <row r="29" spans="1:10" ht="31.5">
      <c r="A29" s="298" t="s">
        <v>604</v>
      </c>
      <c r="B29" s="244" t="str">
        <f>Language!A1190</f>
        <v>Sterile body fluid culture (pleural, pericardial, peritoneal, synovial)</v>
      </c>
      <c r="C29" s="244" t="s">
        <v>6118</v>
      </c>
      <c r="D29" s="282"/>
      <c r="E29" s="453"/>
      <c r="F29" s="500"/>
      <c r="G29" s="453"/>
      <c r="H29" s="262">
        <f t="shared" si="5"/>
        <v>0</v>
      </c>
      <c r="I29" s="236" t="str">
        <f t="shared" si="3"/>
        <v>'</v>
      </c>
    </row>
    <row r="30" spans="1:10">
      <c r="A30" s="298" t="s">
        <v>605</v>
      </c>
      <c r="B30" s="244" t="str">
        <f>Language!A1191</f>
        <v>Are unlabeled specimens rejected?</v>
      </c>
      <c r="C30" s="244" t="s">
        <v>7611</v>
      </c>
      <c r="D30" s="282"/>
      <c r="E30" s="453"/>
      <c r="F30" s="500"/>
      <c r="G30" s="453"/>
      <c r="H30" s="262">
        <f t="shared" si="4"/>
        <v>0</v>
      </c>
      <c r="I30" s="236" t="str">
        <f t="shared" si="3"/>
        <v>'</v>
      </c>
      <c r="J30" s="236" t="str">
        <f>IF(D30="No","Red Flag","'")</f>
        <v>'</v>
      </c>
    </row>
    <row r="31" spans="1:10">
      <c r="A31" s="298" t="s">
        <v>606</v>
      </c>
      <c r="B31" s="244" t="str">
        <f>Language!A1192</f>
        <v>Are mislabeled specimens rejected?</v>
      </c>
      <c r="C31" s="244" t="s">
        <v>6119</v>
      </c>
      <c r="D31" s="282"/>
      <c r="E31" s="453"/>
      <c r="F31" s="500"/>
      <c r="G31" s="453"/>
      <c r="H31" s="262">
        <f t="shared" si="4"/>
        <v>0</v>
      </c>
      <c r="I31" s="236" t="str">
        <f t="shared" si="3"/>
        <v>'</v>
      </c>
      <c r="J31" s="236" t="str">
        <f>IF(D31="No","Red Flag","'")</f>
        <v>'</v>
      </c>
    </row>
    <row r="32" spans="1:10">
      <c r="A32" s="298" t="s">
        <v>607</v>
      </c>
      <c r="B32" s="244" t="str">
        <f>Language!A1193</f>
        <v>Are leaking specimens rejected?</v>
      </c>
      <c r="C32" s="244" t="s">
        <v>7612</v>
      </c>
      <c r="D32" s="282"/>
      <c r="E32" s="453"/>
      <c r="F32" s="500"/>
      <c r="G32" s="453"/>
      <c r="H32" s="262">
        <f t="shared" si="4"/>
        <v>0</v>
      </c>
      <c r="I32" s="236" t="str">
        <f>IF(H32="Yes",1,IF(H32="No",0,"'"))</f>
        <v>'</v>
      </c>
    </row>
    <row r="33" spans="1:10" ht="31.5">
      <c r="A33" s="298" t="s">
        <v>608</v>
      </c>
      <c r="B33" s="244" t="str">
        <f>Language!A1194</f>
        <v>Are specimens rejected if not transported to the lab within established time limits?</v>
      </c>
      <c r="C33" s="244" t="s">
        <v>7613</v>
      </c>
      <c r="D33" s="282"/>
      <c r="E33" s="453"/>
      <c r="F33" s="500"/>
      <c r="G33" s="453"/>
      <c r="H33" s="262">
        <f t="shared" ref="H33:H34" si="6">D33</f>
        <v>0</v>
      </c>
      <c r="I33" s="236" t="str">
        <f>IF(H33="Yes",1,IF(H33="No",0,"'"))</f>
        <v>'</v>
      </c>
    </row>
    <row r="34" spans="1:10" ht="47.25">
      <c r="A34" s="298" t="s">
        <v>609</v>
      </c>
      <c r="B34" s="244" t="str">
        <f>Language!A1195</f>
        <v>Are specimens rejected if there is evidence that they were not maintained in proper conditions during and prior to transport?</v>
      </c>
      <c r="C34" s="244" t="s">
        <v>6120</v>
      </c>
      <c r="D34" s="282"/>
      <c r="E34" s="453"/>
      <c r="F34" s="500"/>
      <c r="G34" s="453"/>
      <c r="H34" s="262">
        <f t="shared" si="6"/>
        <v>0</v>
      </c>
      <c r="I34" s="236" t="str">
        <f t="shared" ref="I34:I37" si="7">IF(H34="Yes",1,IF(H34="No",0,"'"))</f>
        <v>'</v>
      </c>
    </row>
    <row r="35" spans="1:10" ht="31.5">
      <c r="A35" s="298" t="s">
        <v>610</v>
      </c>
      <c r="B35" s="270" t="str">
        <f>Language!A1196</f>
        <v>Is there evidence that specimen rejection criteria are enforced (review rejection log)?</v>
      </c>
      <c r="C35" s="270" t="s">
        <v>6121</v>
      </c>
      <c r="D35" s="282"/>
      <c r="E35" s="453"/>
      <c r="F35" s="475"/>
      <c r="G35" s="453"/>
      <c r="H35" s="262">
        <f>D35</f>
        <v>0</v>
      </c>
      <c r="I35" s="236" t="str">
        <f t="shared" si="7"/>
        <v>'</v>
      </c>
    </row>
    <row r="36" spans="1:10" ht="31.5">
      <c r="A36" s="298" t="s">
        <v>611</v>
      </c>
      <c r="B36" s="270" t="str">
        <f>Language!A1197</f>
        <v>Does the lab maintain quality indicators regarding the number of specimens rejected?</v>
      </c>
      <c r="C36" s="270" t="s">
        <v>6122</v>
      </c>
      <c r="D36" s="282"/>
      <c r="E36" s="453"/>
      <c r="F36" s="500"/>
      <c r="G36" s="453"/>
      <c r="H36" s="262">
        <f>D36</f>
        <v>0</v>
      </c>
      <c r="I36" s="236" t="str">
        <f t="shared" si="7"/>
        <v>'</v>
      </c>
    </row>
    <row r="37" spans="1:10" ht="47.25">
      <c r="A37" s="298" t="s">
        <v>612</v>
      </c>
      <c r="B37" s="270" t="str">
        <f>Language!A1198</f>
        <v>When specimens are rejected, does the lab notify the ward or clinic immediately so that a new specimen may be collected?</v>
      </c>
      <c r="C37" s="270" t="s">
        <v>6123</v>
      </c>
      <c r="D37" s="282"/>
      <c r="E37" s="453"/>
      <c r="F37" s="475"/>
      <c r="G37" s="453"/>
      <c r="H37" s="262">
        <f>D37</f>
        <v>0</v>
      </c>
      <c r="I37" s="236" t="str">
        <f t="shared" si="7"/>
        <v>'</v>
      </c>
      <c r="J37" s="236" t="str">
        <f>IF(D37="No","Red Flag","'")</f>
        <v>'</v>
      </c>
    </row>
    <row r="38" spans="1:10" ht="16.5" thickBot="1">
      <c r="A38" s="498"/>
      <c r="B38" s="240"/>
      <c r="C38" s="240"/>
      <c r="F38" s="83"/>
    </row>
    <row r="39" spans="1:10" ht="16.5" thickBot="1">
      <c r="A39" s="294"/>
      <c r="B39" s="442" t="str">
        <f>Language!A1199</f>
        <v>BLOOD SPECIMEN COLLECTION and TRANSPORT</v>
      </c>
      <c r="C39" s="442" t="s">
        <v>6590</v>
      </c>
      <c r="D39" s="274"/>
      <c r="F39" s="461"/>
    </row>
    <row r="40" spans="1:10" ht="31.5">
      <c r="A40" s="298" t="s">
        <v>613</v>
      </c>
      <c r="B40" s="270" t="str">
        <f>Language!A1200</f>
        <v>Does the lab provide blood culture specimen collection instructions/SOPs to patient sample collection areas?</v>
      </c>
      <c r="C40" s="270" t="s">
        <v>6124</v>
      </c>
      <c r="D40" s="282"/>
      <c r="E40" s="453"/>
      <c r="F40" s="475"/>
      <c r="G40" s="453"/>
      <c r="H40" s="262">
        <f>D40</f>
        <v>0</v>
      </c>
      <c r="I40" s="236" t="str">
        <f t="shared" ref="I40" si="8">IF(H40="Yes",1,IF(H40="No",0,"'"))</f>
        <v>'</v>
      </c>
    </row>
    <row r="41" spans="1:10" ht="47.25">
      <c r="A41" s="298" t="s">
        <v>615</v>
      </c>
      <c r="B41" s="270" t="str">
        <f>Language!A1201</f>
        <v>Does the lab (or other department) provide annual training to clinical staff on blood culture specimen collection?</v>
      </c>
      <c r="C41" s="270" t="s">
        <v>6125</v>
      </c>
      <c r="D41" s="282"/>
      <c r="E41" s="453"/>
      <c r="F41" s="475"/>
      <c r="G41" s="453"/>
      <c r="H41" s="262">
        <f>D41</f>
        <v>0</v>
      </c>
      <c r="I41" s="236" t="str">
        <f>IF(H41="Yes",1,IF(H41="No",0,"'"))</f>
        <v>'</v>
      </c>
    </row>
    <row r="42" spans="1:10" ht="31.5">
      <c r="A42" s="288"/>
      <c r="B42" s="270" t="str">
        <f>Language!A1202</f>
        <v>Review the blood culture specimen collection instructions. Does it address the following items?</v>
      </c>
      <c r="C42" s="270" t="s">
        <v>7614</v>
      </c>
      <c r="F42" s="26"/>
    </row>
    <row r="43" spans="1:10" ht="31.5">
      <c r="A43" s="298" t="s">
        <v>616</v>
      </c>
      <c r="B43" s="244" t="str">
        <f>Language!A1203</f>
        <v>Collect prior to administering antibiotics to patient</v>
      </c>
      <c r="C43" s="244" t="s">
        <v>6126</v>
      </c>
      <c r="D43" s="282"/>
      <c r="E43" s="453"/>
      <c r="F43" s="475"/>
      <c r="G43" s="453"/>
      <c r="H43" s="262">
        <f>D43</f>
        <v>0</v>
      </c>
      <c r="I43" s="236" t="str">
        <f t="shared" ref="I43:I53" si="9">IF(H43="Yes",1,IF(H43="No",0,"'"))</f>
        <v>'</v>
      </c>
    </row>
    <row r="44" spans="1:10" ht="31.5">
      <c r="A44" s="298" t="s">
        <v>617</v>
      </c>
      <c r="B44" s="270" t="str">
        <f>Language!A1204</f>
        <v>Antiseptic skin preparation and aseptic collection technique</v>
      </c>
      <c r="C44" s="270" t="s">
        <v>6127</v>
      </c>
      <c r="D44" s="282"/>
      <c r="E44" s="453"/>
      <c r="F44" s="475"/>
      <c r="G44" s="453"/>
      <c r="H44" s="262">
        <f t="shared" ref="H44:H52" si="10">D44</f>
        <v>0</v>
      </c>
      <c r="I44" s="236" t="str">
        <f t="shared" si="9"/>
        <v>'</v>
      </c>
    </row>
    <row r="45" spans="1:10" ht="31.5">
      <c r="A45" s="298" t="s">
        <v>614</v>
      </c>
      <c r="B45" s="270" t="str">
        <f>Language!A1205</f>
        <v>Antiseptic stopper preparation and aseptic inoculation of bottles</v>
      </c>
      <c r="C45" s="270" t="s">
        <v>6128</v>
      </c>
      <c r="D45" s="282"/>
      <c r="E45" s="453"/>
      <c r="F45" s="475"/>
      <c r="G45" s="453"/>
      <c r="H45" s="262">
        <f t="shared" si="10"/>
        <v>0</v>
      </c>
      <c r="I45" s="236" t="str">
        <f t="shared" si="9"/>
        <v>'</v>
      </c>
    </row>
    <row r="46" spans="1:10" ht="31.5">
      <c r="A46" s="298" t="s">
        <v>618</v>
      </c>
      <c r="B46" s="270" t="str">
        <f>Language!A1206</f>
        <v>Minimum volume for adults (typically 10-15mL per bottle)</v>
      </c>
      <c r="C46" s="270" t="s">
        <v>6129</v>
      </c>
      <c r="D46" s="282"/>
      <c r="E46" s="453"/>
      <c r="F46" s="475"/>
      <c r="G46" s="453"/>
      <c r="H46" s="262">
        <f t="shared" si="10"/>
        <v>0</v>
      </c>
      <c r="I46" s="236" t="str">
        <f t="shared" si="9"/>
        <v>'</v>
      </c>
    </row>
    <row r="47" spans="1:10" ht="31.5">
      <c r="A47" s="298" t="s">
        <v>619</v>
      </c>
      <c r="B47" s="270" t="str">
        <f>Language!A1207</f>
        <v>Minimum volume for children (typically 5-10mL per bottle)</v>
      </c>
      <c r="C47" s="270" t="s">
        <v>6130</v>
      </c>
      <c r="D47" s="282"/>
      <c r="E47" s="453"/>
      <c r="F47" s="500"/>
      <c r="G47" s="453"/>
      <c r="H47" s="262">
        <f t="shared" si="10"/>
        <v>0</v>
      </c>
      <c r="I47" s="236" t="str">
        <f t="shared" si="9"/>
        <v>'</v>
      </c>
    </row>
    <row r="48" spans="1:10" ht="31.5">
      <c r="A48" s="298" t="s">
        <v>620</v>
      </c>
      <c r="B48" s="270" t="str">
        <f>Language!A1208</f>
        <v>Minimum volume for neonates (typically 0.5-1mL per bottle)</v>
      </c>
      <c r="C48" s="270" t="s">
        <v>6131</v>
      </c>
      <c r="D48" s="282"/>
      <c r="E48" s="453"/>
      <c r="F48" s="500"/>
      <c r="G48" s="453"/>
      <c r="H48" s="262">
        <f t="shared" si="10"/>
        <v>0</v>
      </c>
      <c r="I48" s="236" t="str">
        <f t="shared" si="9"/>
        <v>'</v>
      </c>
    </row>
    <row r="49" spans="1:9" ht="31.5">
      <c r="A49" s="298" t="s">
        <v>621</v>
      </c>
      <c r="B49" s="377" t="str">
        <f>Language!A1209</f>
        <v>Does laboratory policy require that two "sets" of blood cultures are drawn?</v>
      </c>
      <c r="C49" s="377" t="s">
        <v>7615</v>
      </c>
      <c r="D49" s="282"/>
      <c r="E49" s="262"/>
      <c r="F49" s="485"/>
      <c r="G49" s="262"/>
      <c r="H49" s="262">
        <f>D49</f>
        <v>0</v>
      </c>
      <c r="I49" s="236" t="str">
        <f t="shared" si="9"/>
        <v>'</v>
      </c>
    </row>
    <row r="50" spans="1:9" ht="31.5">
      <c r="A50" s="298" t="s">
        <v>622</v>
      </c>
      <c r="B50" s="377" t="str">
        <f>Language!A1210</f>
        <v>Does the policy specify that each blood culture should be obtained from a different venipuncture site?</v>
      </c>
      <c r="C50" s="377" t="s">
        <v>6132</v>
      </c>
      <c r="D50" s="282"/>
      <c r="E50" s="262"/>
      <c r="F50" s="500"/>
      <c r="G50" s="262"/>
      <c r="H50" s="262">
        <f>D50</f>
        <v>0</v>
      </c>
      <c r="I50" s="236" t="str">
        <f t="shared" si="9"/>
        <v>'</v>
      </c>
    </row>
    <row r="51" spans="1:9" ht="31.5">
      <c r="A51" s="298" t="s">
        <v>623</v>
      </c>
      <c r="B51" s="270" t="str">
        <f>Language!A1211</f>
        <v>Proper bottle labeling (patient name, ID, Date, Time, venipuncture site)</v>
      </c>
      <c r="C51" s="270" t="s">
        <v>6133</v>
      </c>
      <c r="D51" s="282"/>
      <c r="E51" s="453"/>
      <c r="F51" s="475"/>
      <c r="G51" s="453"/>
      <c r="H51" s="262">
        <f t="shared" si="10"/>
        <v>0</v>
      </c>
      <c r="I51" s="236" t="str">
        <f t="shared" si="9"/>
        <v>'</v>
      </c>
    </row>
    <row r="52" spans="1:9" ht="31.5">
      <c r="A52" s="298" t="s">
        <v>624</v>
      </c>
      <c r="B52" s="270" t="str">
        <f>Language!A1212</f>
        <v>Transport bottles to the lab within 1 hour of collection</v>
      </c>
      <c r="C52" s="270" t="s">
        <v>6134</v>
      </c>
      <c r="D52" s="282"/>
      <c r="E52" s="453"/>
      <c r="F52" s="475"/>
      <c r="G52" s="453"/>
      <c r="H52" s="262">
        <f t="shared" si="10"/>
        <v>0</v>
      </c>
      <c r="I52" s="236" t="str">
        <f t="shared" si="9"/>
        <v>'</v>
      </c>
    </row>
    <row r="53" spans="1:9" ht="47.25">
      <c r="A53" s="298" t="s">
        <v>625</v>
      </c>
      <c r="B53" s="270" t="str">
        <f>Language!A1213</f>
        <v>If transport will be delayed, store bottles for automated systems at room temperature; store bottles for manual systems at 37°C.</v>
      </c>
      <c r="C53" s="270" t="s">
        <v>6135</v>
      </c>
      <c r="D53" s="282"/>
      <c r="E53" s="453"/>
      <c r="F53" s="475"/>
      <c r="G53" s="453"/>
      <c r="H53" s="262">
        <f>D53</f>
        <v>0</v>
      </c>
      <c r="I53" s="236" t="str">
        <f t="shared" si="9"/>
        <v>'</v>
      </c>
    </row>
    <row r="54" spans="1:9" ht="16.5" thickBot="1">
      <c r="A54" s="288"/>
      <c r="F54" s="26"/>
    </row>
    <row r="55" spans="1:9" ht="16.5" thickBot="1">
      <c r="A55" s="294"/>
      <c r="B55" s="442" t="str">
        <f>Language!A1214</f>
        <v>URINE SPECIMEN COLLECTION and TRANSPORT</v>
      </c>
      <c r="C55" s="442" t="s">
        <v>6588</v>
      </c>
      <c r="D55" s="274"/>
      <c r="F55" s="461"/>
    </row>
    <row r="56" spans="1:9" ht="47.25">
      <c r="A56" s="393" t="s">
        <v>626</v>
      </c>
      <c r="B56" s="270" t="str">
        <f>Language!A1215</f>
        <v>Does the lab provide urine culture specimen collection instructions/SOPs to patient sample collection areas?</v>
      </c>
      <c r="C56" s="270" t="s">
        <v>6136</v>
      </c>
      <c r="D56" s="282"/>
      <c r="E56" s="453"/>
      <c r="F56" s="475"/>
      <c r="G56" s="453"/>
      <c r="H56" s="262">
        <f>D56</f>
        <v>0</v>
      </c>
      <c r="I56" s="236" t="str">
        <f t="shared" ref="I56:I59" si="11">IF(H56="Yes",1,IF(H56="No",0,"'"))</f>
        <v>'</v>
      </c>
    </row>
    <row r="57" spans="1:9" ht="47.25">
      <c r="A57" s="393" t="s">
        <v>627</v>
      </c>
      <c r="B57" s="270" t="str">
        <f>Language!A1216</f>
        <v>Does the lab (or other department) provide annual refresher training to clinical staff on urine culture specimen collection?</v>
      </c>
      <c r="C57" s="270" t="s">
        <v>6137</v>
      </c>
      <c r="D57" s="282"/>
      <c r="E57" s="453"/>
      <c r="F57" s="475"/>
      <c r="G57" s="453"/>
      <c r="H57" s="262">
        <f>D57</f>
        <v>0</v>
      </c>
      <c r="I57" s="236" t="str">
        <f t="shared" si="11"/>
        <v>'</v>
      </c>
    </row>
    <row r="58" spans="1:9" ht="31.5">
      <c r="A58" s="288"/>
      <c r="B58" s="270" t="str">
        <f>Language!A1217</f>
        <v>Review the urine culture specimen collection instructions. Does it address the following items?</v>
      </c>
      <c r="C58" s="270" t="s">
        <v>7616</v>
      </c>
    </row>
    <row r="59" spans="1:9" ht="31.5">
      <c r="A59" s="298" t="s">
        <v>628</v>
      </c>
      <c r="B59" s="270" t="str">
        <f>Language!A1218</f>
        <v>Antiseptic cleaning instructions for women, men and infants</v>
      </c>
      <c r="C59" s="270" t="s">
        <v>6138</v>
      </c>
      <c r="D59" s="282"/>
      <c r="E59" s="453"/>
      <c r="F59" s="475"/>
      <c r="G59" s="453"/>
      <c r="H59" s="262">
        <f t="shared" ref="H59:H65" si="12">D59</f>
        <v>0</v>
      </c>
      <c r="I59" s="236" t="str">
        <f t="shared" si="11"/>
        <v>'</v>
      </c>
    </row>
    <row r="60" spans="1:9" ht="31.5">
      <c r="A60" s="298" t="s">
        <v>629</v>
      </c>
      <c r="B60" s="270" t="str">
        <f>Language!A1219</f>
        <v>Mid-stream or "clean catch" instuctions</v>
      </c>
      <c r="C60" s="270" t="s">
        <v>7617</v>
      </c>
      <c r="D60" s="282"/>
      <c r="E60" s="453"/>
      <c r="F60" s="500"/>
      <c r="G60" s="453"/>
      <c r="H60" s="262"/>
      <c r="I60" s="236"/>
    </row>
    <row r="61" spans="1:9">
      <c r="A61" s="298" t="s">
        <v>630</v>
      </c>
      <c r="B61" s="270" t="str">
        <f>Language!A1220</f>
        <v>Sterile containers only</v>
      </c>
      <c r="C61" s="270" t="s">
        <v>7618</v>
      </c>
      <c r="D61" s="282"/>
      <c r="E61" s="453"/>
      <c r="F61" s="475"/>
      <c r="G61" s="453"/>
      <c r="H61" s="262">
        <f t="shared" si="12"/>
        <v>0</v>
      </c>
      <c r="I61" s="236" t="str">
        <f t="shared" ref="I61:I65" si="13">IF(H61="Yes",1,IF(H61="No",0,"'"))</f>
        <v>'</v>
      </c>
    </row>
    <row r="62" spans="1:9">
      <c r="A62" s="298" t="s">
        <v>631</v>
      </c>
      <c r="B62" s="270" t="str">
        <f>Language!A1221</f>
        <v>Minimum volume (typically 3mL)</v>
      </c>
      <c r="C62" s="270" t="s">
        <v>6841</v>
      </c>
      <c r="D62" s="282"/>
      <c r="E62" s="453"/>
      <c r="F62" s="475"/>
      <c r="G62" s="453"/>
      <c r="H62" s="262">
        <f t="shared" si="12"/>
        <v>0</v>
      </c>
      <c r="I62" s="236" t="str">
        <f t="shared" si="13"/>
        <v>'</v>
      </c>
    </row>
    <row r="63" spans="1:9">
      <c r="A63" s="298" t="s">
        <v>632</v>
      </c>
      <c r="B63" s="270" t="str">
        <f>Language!A1222</f>
        <v>Proper labeling instructions</v>
      </c>
      <c r="C63" s="270" t="s">
        <v>6139</v>
      </c>
      <c r="D63" s="282"/>
      <c r="E63" s="453"/>
      <c r="F63" s="475"/>
      <c r="G63" s="453"/>
      <c r="H63" s="262">
        <f t="shared" si="12"/>
        <v>0</v>
      </c>
      <c r="I63" s="236" t="str">
        <f t="shared" si="13"/>
        <v>'</v>
      </c>
    </row>
    <row r="64" spans="1:9" ht="31.5">
      <c r="A64" s="298" t="s">
        <v>1827</v>
      </c>
      <c r="B64" s="270" t="str">
        <f>Language!A1223</f>
        <v>Transport to lab at room temperature within 2 hours of collection</v>
      </c>
      <c r="C64" s="270" t="s">
        <v>6140</v>
      </c>
      <c r="D64" s="282"/>
      <c r="E64" s="54"/>
      <c r="F64" s="237"/>
      <c r="G64" s="54"/>
      <c r="H64" s="262">
        <f>D64</f>
        <v>0</v>
      </c>
      <c r="I64" s="236" t="str">
        <f t="shared" si="13"/>
        <v>'</v>
      </c>
    </row>
    <row r="65" spans="1:9" ht="31.5">
      <c r="A65" s="298" t="s">
        <v>1828</v>
      </c>
      <c r="B65" s="270" t="str">
        <f>Language!A1224</f>
        <v>If transport will be delayed, store refrigerated for up to 24 hours</v>
      </c>
      <c r="C65" s="270" t="s">
        <v>6141</v>
      </c>
      <c r="D65" s="282"/>
      <c r="E65" s="453"/>
      <c r="F65" s="475"/>
      <c r="G65" s="453"/>
      <c r="H65" s="262">
        <f t="shared" si="12"/>
        <v>0</v>
      </c>
      <c r="I65" s="236" t="str">
        <f t="shared" si="13"/>
        <v>'</v>
      </c>
    </row>
    <row r="66" spans="1:9" ht="16.5" thickBot="1">
      <c r="A66" s="288"/>
      <c r="B66" s="270"/>
      <c r="C66" s="270"/>
    </row>
    <row r="67" spans="1:9" ht="16.5" thickBot="1">
      <c r="A67" s="294"/>
      <c r="B67" s="442" t="str">
        <f>Language!A1225</f>
        <v>STOOL SPECIMEN COLLECTION and TRANSPORT</v>
      </c>
      <c r="C67" s="442" t="s">
        <v>6589</v>
      </c>
      <c r="D67" s="274"/>
      <c r="F67" s="461"/>
    </row>
    <row r="68" spans="1:9" ht="47.25">
      <c r="A68" s="298" t="s">
        <v>1829</v>
      </c>
      <c r="B68" s="270" t="str">
        <f>Language!A1226</f>
        <v>Does the lab provide stool culture specimen collection instructions/SOPs to patient sample collection areas?</v>
      </c>
      <c r="C68" s="270" t="s">
        <v>6142</v>
      </c>
      <c r="D68" s="282"/>
      <c r="E68" s="453"/>
      <c r="F68" s="475"/>
      <c r="G68" s="453"/>
      <c r="H68" s="262">
        <f>D68</f>
        <v>0</v>
      </c>
      <c r="I68" s="236" t="str">
        <f t="shared" ref="I68:I69" si="14">IF(H68="Yes",1,IF(H68="No",0,"'"))</f>
        <v>'</v>
      </c>
    </row>
    <row r="69" spans="1:9" ht="47.25">
      <c r="A69" s="298" t="s">
        <v>1830</v>
      </c>
      <c r="B69" s="270" t="str">
        <f>Language!A1227</f>
        <v>Does the lab (or other department) provide annual refresher training to clinical staff on stool culture specimen collection?</v>
      </c>
      <c r="C69" s="270" t="s">
        <v>6143</v>
      </c>
      <c r="D69" s="282"/>
      <c r="E69" s="453"/>
      <c r="F69" s="475"/>
      <c r="G69" s="453"/>
      <c r="H69" s="262">
        <f>D69</f>
        <v>0</v>
      </c>
      <c r="I69" s="236" t="str">
        <f t="shared" si="14"/>
        <v>'</v>
      </c>
    </row>
    <row r="70" spans="1:9" ht="31.5">
      <c r="A70" s="288"/>
      <c r="B70" s="270" t="str">
        <f>Language!A1228</f>
        <v>Review the stool culture specimen collection instructions. Does it address the following items?</v>
      </c>
      <c r="C70" s="270" t="s">
        <v>7619</v>
      </c>
    </row>
    <row r="71" spans="1:9">
      <c r="A71" s="298" t="s">
        <v>1831</v>
      </c>
      <c r="B71" s="270" t="str">
        <f>Language!A1229</f>
        <v>Collection technique</v>
      </c>
      <c r="C71" s="270" t="s">
        <v>6144</v>
      </c>
      <c r="D71" s="282"/>
      <c r="E71" s="54"/>
      <c r="F71" s="237"/>
      <c r="G71" s="54"/>
      <c r="H71" s="262">
        <f t="shared" ref="H71:H76" si="15">D71</f>
        <v>0</v>
      </c>
      <c r="I71" s="236" t="str">
        <f t="shared" ref="I71:I77" si="16">IF(H71="Yes",1,IF(H71="No",0,"'"))</f>
        <v>'</v>
      </c>
    </row>
    <row r="72" spans="1:9">
      <c r="A72" s="298" t="s">
        <v>1832</v>
      </c>
      <c r="B72" s="270" t="str">
        <f>Language!A1230</f>
        <v>Approved containers</v>
      </c>
      <c r="C72" s="270" t="s">
        <v>7620</v>
      </c>
      <c r="D72" s="282"/>
      <c r="E72" s="54"/>
      <c r="F72" s="237"/>
      <c r="G72" s="54"/>
      <c r="H72" s="262">
        <f t="shared" si="15"/>
        <v>0</v>
      </c>
      <c r="I72" s="236" t="str">
        <f t="shared" si="16"/>
        <v>'</v>
      </c>
    </row>
    <row r="73" spans="1:9">
      <c r="A73" s="298" t="s">
        <v>1833</v>
      </c>
      <c r="B73" s="270" t="str">
        <f>Language!A1231</f>
        <v>Min/Max volume</v>
      </c>
      <c r="C73" s="270" t="s">
        <v>6849</v>
      </c>
      <c r="D73" s="282"/>
      <c r="E73" s="54"/>
      <c r="F73" s="237"/>
      <c r="G73" s="54"/>
      <c r="H73" s="262">
        <f t="shared" si="15"/>
        <v>0</v>
      </c>
      <c r="I73" s="236" t="str">
        <f t="shared" si="16"/>
        <v>'</v>
      </c>
    </row>
    <row r="74" spans="1:9">
      <c r="A74" s="298" t="s">
        <v>1834</v>
      </c>
      <c r="B74" s="270" t="str">
        <f>Language!A1232</f>
        <v>Proper labeling</v>
      </c>
      <c r="C74" s="270" t="s">
        <v>6145</v>
      </c>
      <c r="D74" s="282"/>
      <c r="E74" s="54"/>
      <c r="F74" s="237"/>
      <c r="G74" s="54"/>
      <c r="H74" s="262">
        <f t="shared" si="15"/>
        <v>0</v>
      </c>
      <c r="I74" s="236" t="str">
        <f t="shared" si="16"/>
        <v>'</v>
      </c>
    </row>
    <row r="75" spans="1:9" ht="31.5">
      <c r="A75" s="298" t="s">
        <v>1835</v>
      </c>
      <c r="B75" s="270" t="str">
        <f>Language!A1233</f>
        <v>Transport to the lab at room temperature within 2 hours</v>
      </c>
      <c r="C75" s="270" t="s">
        <v>6146</v>
      </c>
      <c r="D75" s="282"/>
      <c r="E75" s="54"/>
      <c r="F75" s="237"/>
      <c r="G75" s="54"/>
      <c r="H75" s="262">
        <f>D75</f>
        <v>0</v>
      </c>
      <c r="I75" s="236" t="str">
        <f t="shared" si="16"/>
        <v>'</v>
      </c>
    </row>
    <row r="76" spans="1:9" ht="47.25">
      <c r="A76" s="298" t="s">
        <v>1836</v>
      </c>
      <c r="B76" s="270" t="str">
        <f>Language!A1234</f>
        <v>If transport will be delayed, place specimen in an approved transport medium (such as Cary-Blair) for up to 24 hours</v>
      </c>
      <c r="C76" s="270" t="s">
        <v>6147</v>
      </c>
      <c r="D76" s="282"/>
      <c r="E76" s="54"/>
      <c r="F76" s="237"/>
      <c r="G76" s="54"/>
      <c r="H76" s="262">
        <f t="shared" si="15"/>
        <v>0</v>
      </c>
      <c r="I76" s="236" t="str">
        <f t="shared" si="16"/>
        <v>'</v>
      </c>
    </row>
    <row r="77" spans="1:9" ht="47.25">
      <c r="A77" s="298" t="s">
        <v>1839</v>
      </c>
      <c r="B77" s="270" t="str">
        <f>Language!A1235</f>
        <v>If transport will be delayed, do not refrigerate stool since some pathogens, especially Shigella spp, will die at low temperatures</v>
      </c>
      <c r="C77" s="270" t="s">
        <v>6148</v>
      </c>
      <c r="D77" s="282"/>
      <c r="E77" s="54"/>
      <c r="F77" s="237"/>
      <c r="G77" s="54"/>
      <c r="H77" s="262">
        <f>D77</f>
        <v>0</v>
      </c>
      <c r="I77" s="236" t="str">
        <f t="shared" si="16"/>
        <v>'</v>
      </c>
    </row>
    <row r="78" spans="1:9">
      <c r="A78" s="511"/>
      <c r="B78" s="240"/>
      <c r="C78" s="240"/>
      <c r="D78" s="220"/>
      <c r="F78" s="83"/>
      <c r="H78" s="262"/>
      <c r="I78" s="236"/>
    </row>
  </sheetData>
  <phoneticPr fontId="26" type="noConversion"/>
  <conditionalFormatting sqref="I19 I4 I78">
    <cfRule type="cellIs" dxfId="1275" priority="431" stopIfTrue="1" operator="lessThan">
      <formula>0.5</formula>
    </cfRule>
    <cfRule type="cellIs" dxfId="1274" priority="432" stopIfTrue="1" operator="between">
      <formula>0.5</formula>
      <formula>0.75</formula>
    </cfRule>
    <cfRule type="cellIs" dxfId="1273" priority="433" stopIfTrue="1" operator="greaterThan">
      <formula>0.75</formula>
    </cfRule>
  </conditionalFormatting>
  <conditionalFormatting sqref="I18:I19 I38 I2:I4 I78:I1048576">
    <cfRule type="containsText" dxfId="1272" priority="364" stopIfTrue="1" operator="containsText" text="RED FLAG">
      <formula>NOT(ISERROR(SEARCH("RED FLAG",I2)))</formula>
    </cfRule>
  </conditionalFormatting>
  <conditionalFormatting sqref="I39 I42">
    <cfRule type="containsText" dxfId="1271" priority="312" stopIfTrue="1" operator="containsText" text="RED FLAG">
      <formula>NOT(ISERROR(SEARCH("RED FLAG",I39)))</formula>
    </cfRule>
  </conditionalFormatting>
  <conditionalFormatting sqref="I60">
    <cfRule type="cellIs" dxfId="1270" priority="285" stopIfTrue="1" operator="lessThan">
      <formula>0.5</formula>
    </cfRule>
    <cfRule type="cellIs" dxfId="1269" priority="286" stopIfTrue="1" operator="between">
      <formula>0.5</formula>
      <formula>0.75</formula>
    </cfRule>
    <cfRule type="cellIs" dxfId="1268" priority="287" stopIfTrue="1" operator="greaterThan">
      <formula>0.75</formula>
    </cfRule>
  </conditionalFormatting>
  <conditionalFormatting sqref="I60">
    <cfRule type="containsText" dxfId="1267" priority="284" stopIfTrue="1" operator="containsText" text="RED FLAG">
      <formula>NOT(ISERROR(SEARCH("RED FLAG",I60)))</formula>
    </cfRule>
  </conditionalFormatting>
  <conditionalFormatting sqref="D39">
    <cfRule type="cellIs" dxfId="1266" priority="245" stopIfTrue="1" operator="greaterThanOrEqual">
      <formula>0.8</formula>
    </cfRule>
    <cfRule type="cellIs" dxfId="1265" priority="246" stopIfTrue="1" operator="between">
      <formula>0.5</formula>
      <formula>0.799</formula>
    </cfRule>
    <cfRule type="cellIs" dxfId="1264" priority="247" stopIfTrue="1" operator="lessThan">
      <formula>0.5</formula>
    </cfRule>
  </conditionalFormatting>
  <conditionalFormatting sqref="D4">
    <cfRule type="cellIs" dxfId="1263" priority="242" stopIfTrue="1" operator="greaterThanOrEqual">
      <formula>0.8</formula>
    </cfRule>
    <cfRule type="cellIs" dxfId="1262" priority="243" stopIfTrue="1" operator="between">
      <formula>0.5</formula>
      <formula>0.799</formula>
    </cfRule>
    <cfRule type="cellIs" dxfId="1261" priority="244" stopIfTrue="1" operator="lessThan">
      <formula>0.5</formula>
    </cfRule>
  </conditionalFormatting>
  <conditionalFormatting sqref="I55">
    <cfRule type="containsText" dxfId="1260" priority="176" stopIfTrue="1" operator="containsText" text="RED FLAG">
      <formula>NOT(ISERROR(SEARCH("RED FLAG",I55)))</formula>
    </cfRule>
  </conditionalFormatting>
  <conditionalFormatting sqref="D55">
    <cfRule type="cellIs" dxfId="1259" priority="173" stopIfTrue="1" operator="greaterThanOrEqual">
      <formula>0.8</formula>
    </cfRule>
    <cfRule type="cellIs" dxfId="1258" priority="174" stopIfTrue="1" operator="between">
      <formula>0.5</formula>
      <formula>0.799</formula>
    </cfRule>
    <cfRule type="cellIs" dxfId="1257" priority="175" stopIfTrue="1" operator="lessThan">
      <formula>0.5</formula>
    </cfRule>
  </conditionalFormatting>
  <conditionalFormatting sqref="I67">
    <cfRule type="containsText" dxfId="1256" priority="172" stopIfTrue="1" operator="containsText" text="RED FLAG">
      <formula>NOT(ISERROR(SEARCH("RED FLAG",I67)))</formula>
    </cfRule>
  </conditionalFormatting>
  <conditionalFormatting sqref="D67">
    <cfRule type="cellIs" dxfId="1255" priority="169" stopIfTrue="1" operator="greaterThanOrEqual">
      <formula>0.8</formula>
    </cfRule>
    <cfRule type="cellIs" dxfId="1254" priority="170" stopIfTrue="1" operator="between">
      <formula>0.5</formula>
      <formula>0.799</formula>
    </cfRule>
    <cfRule type="cellIs" dxfId="1253" priority="171" stopIfTrue="1" operator="lessThan">
      <formula>0.5</formula>
    </cfRule>
  </conditionalFormatting>
  <conditionalFormatting sqref="I58">
    <cfRule type="containsText" dxfId="1252" priority="161" stopIfTrue="1" operator="containsText" text="RED FLAG">
      <formula>NOT(ISERROR(SEARCH("RED FLAG",I58)))</formula>
    </cfRule>
  </conditionalFormatting>
  <conditionalFormatting sqref="I70">
    <cfRule type="containsText" dxfId="1251" priority="153" stopIfTrue="1" operator="containsText" text="RED FLAG">
      <formula>NOT(ISERROR(SEARCH("RED FLAG",I70)))</formula>
    </cfRule>
  </conditionalFormatting>
  <conditionalFormatting sqref="I20">
    <cfRule type="cellIs" dxfId="1250" priority="121" stopIfTrue="1" operator="lessThan">
      <formula>0.5</formula>
    </cfRule>
    <cfRule type="cellIs" dxfId="1249" priority="122" stopIfTrue="1" operator="between">
      <formula>0.5</formula>
      <formula>0.75</formula>
    </cfRule>
    <cfRule type="cellIs" dxfId="1248" priority="123" stopIfTrue="1" operator="greaterThan">
      <formula>0.75</formula>
    </cfRule>
  </conditionalFormatting>
  <conditionalFormatting sqref="I20">
    <cfRule type="containsText" dxfId="1247" priority="120" stopIfTrue="1" operator="containsText" text="RED FLAG">
      <formula>NOT(ISERROR(SEARCH("RED FLAG",I20)))</formula>
    </cfRule>
  </conditionalFormatting>
  <conditionalFormatting sqref="D20">
    <cfRule type="cellIs" dxfId="1246" priority="107" stopIfTrue="1" operator="greaterThanOrEqual">
      <formula>0.8</formula>
    </cfRule>
    <cfRule type="cellIs" dxfId="1245" priority="108" stopIfTrue="1" operator="between">
      <formula>0.5</formula>
      <formula>0.799</formula>
    </cfRule>
    <cfRule type="cellIs" dxfId="1244" priority="109" stopIfTrue="1" operator="lessThan">
      <formula>0.5</formula>
    </cfRule>
  </conditionalFormatting>
  <conditionalFormatting sqref="J30">
    <cfRule type="cellIs" dxfId="1243" priority="45" stopIfTrue="1" operator="lessThan">
      <formula>0.5</formula>
    </cfRule>
    <cfRule type="cellIs" dxfId="1242" priority="46" stopIfTrue="1" operator="between">
      <formula>0.5</formula>
      <formula>0.75</formula>
    </cfRule>
    <cfRule type="cellIs" dxfId="1241" priority="47" stopIfTrue="1" operator="greaterThan">
      <formula>0.75</formula>
    </cfRule>
  </conditionalFormatting>
  <conditionalFormatting sqref="J30">
    <cfRule type="containsText" dxfId="1240" priority="44" stopIfTrue="1" operator="containsText" text="RED FLAG">
      <formula>NOT(ISERROR(SEARCH("RED FLAG",J30)))</formula>
    </cfRule>
  </conditionalFormatting>
  <conditionalFormatting sqref="J31">
    <cfRule type="cellIs" dxfId="1239" priority="41" stopIfTrue="1" operator="lessThan">
      <formula>0.5</formula>
    </cfRule>
    <cfRule type="cellIs" dxfId="1238" priority="42" stopIfTrue="1" operator="between">
      <formula>0.5</formula>
      <formula>0.75</formula>
    </cfRule>
    <cfRule type="cellIs" dxfId="1237" priority="43" stopIfTrue="1" operator="greaterThan">
      <formula>0.75</formula>
    </cfRule>
  </conditionalFormatting>
  <conditionalFormatting sqref="J31">
    <cfRule type="containsText" dxfId="1236" priority="40" stopIfTrue="1" operator="containsText" text="RED FLAG">
      <formula>NOT(ISERROR(SEARCH("RED FLAG",J31)))</formula>
    </cfRule>
  </conditionalFormatting>
  <conditionalFormatting sqref="J37">
    <cfRule type="cellIs" dxfId="1235" priority="49" stopIfTrue="1" operator="lessThan">
      <formula>0.5</formula>
    </cfRule>
    <cfRule type="cellIs" dxfId="1234" priority="50" stopIfTrue="1" operator="between">
      <formula>0.5</formula>
      <formula>0.75</formula>
    </cfRule>
    <cfRule type="cellIs" dxfId="1233" priority="51" stopIfTrue="1" operator="greaterThan">
      <formula>0.75</formula>
    </cfRule>
  </conditionalFormatting>
  <conditionalFormatting sqref="J37">
    <cfRule type="containsText" dxfId="1232" priority="48" stopIfTrue="1" operator="containsText" text="RED FLAG">
      <formula>NOT(ISERROR(SEARCH("RED FLAG",J37)))</formula>
    </cfRule>
  </conditionalFormatting>
  <conditionalFormatting sqref="J6">
    <cfRule type="cellIs" dxfId="1231" priority="37" stopIfTrue="1" operator="lessThan">
      <formula>0.5</formula>
    </cfRule>
    <cfRule type="cellIs" dxfId="1230" priority="38" stopIfTrue="1" operator="between">
      <formula>0.5</formula>
      <formula>0.75</formula>
    </cfRule>
    <cfRule type="cellIs" dxfId="1229" priority="39" stopIfTrue="1" operator="greaterThan">
      <formula>0.75</formula>
    </cfRule>
  </conditionalFormatting>
  <conditionalFormatting sqref="J6">
    <cfRule type="containsText" dxfId="1228" priority="36" stopIfTrue="1" operator="containsText" text="RED FLAG">
      <formula>NOT(ISERROR(SEARCH("RED FLAG",J6)))</formula>
    </cfRule>
  </conditionalFormatting>
  <conditionalFormatting sqref="I5:I6">
    <cfRule type="cellIs" dxfId="1227" priority="26" stopIfTrue="1" operator="lessThan">
      <formula>0.5</formula>
    </cfRule>
    <cfRule type="cellIs" dxfId="1226" priority="27" stopIfTrue="1" operator="between">
      <formula>0.5</formula>
      <formula>0.75</formula>
    </cfRule>
    <cfRule type="cellIs" dxfId="1225" priority="28" stopIfTrue="1" operator="greaterThan">
      <formula>0.75</formula>
    </cfRule>
  </conditionalFormatting>
  <conditionalFormatting sqref="I5:I6">
    <cfRule type="containsText" dxfId="1224" priority="25" stopIfTrue="1" operator="containsText" text="RED FLAG">
      <formula>NOT(ISERROR(SEARCH("RED FLAG",I5)))</formula>
    </cfRule>
  </conditionalFormatting>
  <conditionalFormatting sqref="I7:I8 I10:I17">
    <cfRule type="cellIs" dxfId="1223" priority="22" stopIfTrue="1" operator="lessThan">
      <formula>0.5</formula>
    </cfRule>
    <cfRule type="cellIs" dxfId="1222" priority="23" stopIfTrue="1" operator="between">
      <formula>0.5</formula>
      <formula>0.75</formula>
    </cfRule>
    <cfRule type="cellIs" dxfId="1221" priority="24" stopIfTrue="1" operator="greaterThan">
      <formula>0.75</formula>
    </cfRule>
  </conditionalFormatting>
  <conditionalFormatting sqref="I7:I8 I10:I17">
    <cfRule type="containsText" dxfId="1220" priority="21" stopIfTrue="1" operator="containsText" text="RED FLAG">
      <formula>NOT(ISERROR(SEARCH("RED FLAG",I7)))</formula>
    </cfRule>
  </conditionalFormatting>
  <conditionalFormatting sqref="I41 I22:I37 I43:I53">
    <cfRule type="cellIs" dxfId="1219" priority="18" stopIfTrue="1" operator="lessThan">
      <formula>0.5</formula>
    </cfRule>
    <cfRule type="cellIs" dxfId="1218" priority="19" stopIfTrue="1" operator="between">
      <formula>0.5</formula>
      <formula>0.75</formula>
    </cfRule>
    <cfRule type="cellIs" dxfId="1217" priority="20" stopIfTrue="1" operator="greaterThan">
      <formula>0.75</formula>
    </cfRule>
  </conditionalFormatting>
  <conditionalFormatting sqref="I41 I22:I37 I43:I53">
    <cfRule type="containsText" dxfId="1216" priority="17" stopIfTrue="1" operator="containsText" text="RED FLAG">
      <formula>NOT(ISERROR(SEARCH("RED FLAG",I22)))</formula>
    </cfRule>
  </conditionalFormatting>
  <conditionalFormatting sqref="I71:I77 I68:I69 I61:I65 I56:I57">
    <cfRule type="cellIs" dxfId="1215" priority="14" stopIfTrue="1" operator="lessThan">
      <formula>0.5</formula>
    </cfRule>
    <cfRule type="cellIs" dxfId="1214" priority="15" stopIfTrue="1" operator="between">
      <formula>0.5</formula>
      <formula>0.75</formula>
    </cfRule>
    <cfRule type="cellIs" dxfId="1213" priority="16" stopIfTrue="1" operator="greaterThan">
      <formula>0.75</formula>
    </cfRule>
  </conditionalFormatting>
  <conditionalFormatting sqref="I71:I77 I68:I69 I61:I65 I56:I57">
    <cfRule type="containsText" dxfId="1212" priority="13" stopIfTrue="1" operator="containsText" text="RED FLAG">
      <formula>NOT(ISERROR(SEARCH("RED FLAG",I56)))</formula>
    </cfRule>
  </conditionalFormatting>
  <conditionalFormatting sqref="I40">
    <cfRule type="cellIs" dxfId="1211" priority="10" stopIfTrue="1" operator="lessThan">
      <formula>0.5</formula>
    </cfRule>
    <cfRule type="cellIs" dxfId="1210" priority="11" stopIfTrue="1" operator="between">
      <formula>0.5</formula>
      <formula>0.75</formula>
    </cfRule>
    <cfRule type="cellIs" dxfId="1209" priority="12" stopIfTrue="1" operator="greaterThan">
      <formula>0.75</formula>
    </cfRule>
  </conditionalFormatting>
  <conditionalFormatting sqref="I40">
    <cfRule type="containsText" dxfId="1208" priority="9" stopIfTrue="1" operator="containsText" text="RED FLAG">
      <formula>NOT(ISERROR(SEARCH("RED FLAG",I40)))</formula>
    </cfRule>
  </conditionalFormatting>
  <conditionalFormatting sqref="I59">
    <cfRule type="cellIs" dxfId="1207" priority="2" stopIfTrue="1" operator="lessThan">
      <formula>0.5</formula>
    </cfRule>
    <cfRule type="cellIs" dxfId="1206" priority="3" stopIfTrue="1" operator="between">
      <formula>0.5</formula>
      <formula>0.75</formula>
    </cfRule>
    <cfRule type="cellIs" dxfId="1205" priority="4" stopIfTrue="1" operator="greaterThan">
      <formula>0.75</formula>
    </cfRule>
  </conditionalFormatting>
  <conditionalFormatting sqref="I59">
    <cfRule type="containsText" dxfId="1204" priority="1" stopIfTrue="1" operator="containsText" text="RED FLAG">
      <formula>NOT(ISERROR(SEARCH("RED FLAG",I59)))</formula>
    </cfRule>
  </conditionalFormatting>
  <dataValidations count="2">
    <dataValidation type="list" allowBlank="1" showInputMessage="1" showErrorMessage="1" sqref="D8 D46:D48">
      <formula1>"Yes,No,NA"</formula1>
    </dataValidation>
    <dataValidation type="list" allowBlank="1" showInputMessage="1" showErrorMessage="1" sqref="D68:D69 D56:D57 D71:D77 D22:D37 D40:D41 D10:D17 D59:D65 D5:D7 D43:D45 D49:D53">
      <formula1>"Yes,No"</formula1>
    </dataValidation>
  </dataValidations>
  <pageMargins left="0.25" right="0.25" top="0.75" bottom="0.75" header="0.3" footer="0.3"/>
  <pageSetup paperSize="9" scale="88" fitToHeight="5" orientation="landscape" r:id="rId1"/>
  <headerFooter>
    <oddFooter>&amp;C&amp;A &amp;P</oddFooter>
  </headerFooter>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70C0"/>
    <pageSetUpPr fitToPage="1"/>
  </sheetPr>
  <dimension ref="A1:J57"/>
  <sheetViews>
    <sheetView view="pageBreakPreview" topLeftCell="A45" zoomScale="80" zoomScaleNormal="100" zoomScaleSheetLayoutView="80" workbookViewId="0">
      <selection activeCell="C45" sqref="C1:C1048576"/>
    </sheetView>
  </sheetViews>
  <sheetFormatPr defaultColWidth="11" defaultRowHeight="15.75"/>
  <cols>
    <col min="1" max="1" width="4.625" style="403" customWidth="1"/>
    <col min="2" max="3" width="49.75" style="256" customWidth="1"/>
    <col min="4" max="4" width="6.375" style="26" customWidth="1"/>
    <col min="5" max="5" width="3.625" style="26" customWidth="1"/>
    <col min="6" max="6" width="33.875" style="83" customWidth="1"/>
    <col min="7" max="7" width="3.625" style="26" customWidth="1"/>
    <col min="8" max="9" width="5.125" style="26" customWidth="1"/>
    <col min="10" max="10" width="9.625" style="26" customWidth="1"/>
    <col min="11" max="16384" width="11" style="26"/>
  </cols>
  <sheetData>
    <row r="1" spans="1:10" ht="31.5" hidden="1">
      <c r="B1" s="214" t="s">
        <v>5697</v>
      </c>
      <c r="C1" s="214" t="s">
        <v>5767</v>
      </c>
    </row>
    <row r="2" spans="1:10">
      <c r="A2" s="288"/>
      <c r="B2" s="99" t="str">
        <f>Language!A1236</f>
        <v>9- PROCESSING</v>
      </c>
      <c r="C2" s="99" t="s">
        <v>6429</v>
      </c>
      <c r="D2" s="17"/>
      <c r="F2" s="458" t="str">
        <f>'Facility-1.'!F2</f>
        <v>Comments/ Nhận xét</v>
      </c>
      <c r="H2" s="229"/>
    </row>
    <row r="3" spans="1:10" ht="48" thickBot="1">
      <c r="A3" s="288"/>
      <c r="B3" s="527" t="str">
        <f>Language!A1237</f>
        <v>Please note: all questions refer only to clinical patient specimens, NOT to research or environmental specimens</v>
      </c>
      <c r="C3" s="527" t="s">
        <v>6112</v>
      </c>
      <c r="F3" s="528"/>
    </row>
    <row r="4" spans="1:10" ht="16.5" thickBot="1">
      <c r="A4" s="294"/>
      <c r="B4" s="529" t="str">
        <f>Language!A1238</f>
        <v>BLOOD CULTURE PROCESSING</v>
      </c>
      <c r="C4" s="529" t="s">
        <v>6591</v>
      </c>
      <c r="D4" s="274"/>
      <c r="E4" s="262"/>
      <c r="F4" s="461"/>
      <c r="G4" s="262"/>
      <c r="H4" s="262"/>
      <c r="I4" s="236"/>
    </row>
    <row r="5" spans="1:10" ht="31.5">
      <c r="A5" s="288" t="s">
        <v>633</v>
      </c>
      <c r="B5" s="256" t="str">
        <f>Language!A1239</f>
        <v>Does the laboratory have an SOP describing how to process blood for bacterial culture?</v>
      </c>
      <c r="C5" s="256" t="s">
        <v>6149</v>
      </c>
      <c r="D5" s="282"/>
      <c r="F5" s="467"/>
      <c r="H5" s="262">
        <f t="shared" ref="H5:H10" si="0">D5</f>
        <v>0</v>
      </c>
      <c r="I5" s="236" t="str">
        <f>IF(H5="Yes",1,IF(H5="No",0,"'"))</f>
        <v>'</v>
      </c>
    </row>
    <row r="6" spans="1:10" ht="47.25">
      <c r="A6" s="288" t="s">
        <v>634</v>
      </c>
      <c r="B6" s="256" t="str">
        <f>Language!A1240</f>
        <v>When a blood culture bottle shows signs of positivity, (turbidity, hemolysis, or gas production), does the lab perform a Gram stain of the bottle broth?</v>
      </c>
      <c r="C6" s="256" t="s">
        <v>6150</v>
      </c>
      <c r="D6" s="282"/>
      <c r="F6" s="467"/>
      <c r="H6" s="262">
        <f t="shared" si="0"/>
        <v>0</v>
      </c>
      <c r="I6" s="236" t="str">
        <f t="shared" ref="I6:I10" si="1">IF(H6="Yes",1,IF(H6="No",0,"'"))</f>
        <v>'</v>
      </c>
    </row>
    <row r="7" spans="1:10" ht="31.5">
      <c r="A7" s="288" t="s">
        <v>635</v>
      </c>
      <c r="B7" s="256" t="str">
        <f>Language!A1241</f>
        <v>If the Gram stain from the bottle is positive, does the lab call the result to the physician immediately?</v>
      </c>
      <c r="C7" s="256" t="s">
        <v>6151</v>
      </c>
      <c r="D7" s="282"/>
      <c r="F7" s="467"/>
      <c r="H7" s="262">
        <f t="shared" si="0"/>
        <v>0</v>
      </c>
      <c r="I7" s="236" t="str">
        <f t="shared" si="1"/>
        <v>'</v>
      </c>
      <c r="J7" s="236" t="str">
        <f>IF(D7="No","Red Flag","'")</f>
        <v>'</v>
      </c>
    </row>
    <row r="8" spans="1:10" ht="47.25">
      <c r="A8" s="288" t="s">
        <v>636</v>
      </c>
      <c r="B8" s="256" t="str">
        <f>Language!A1242</f>
        <v xml:space="preserve">When a positive blood culture broth is subcultured, is a chocolate plate included to ensure recovery of fastidious organisms? </v>
      </c>
      <c r="C8" s="256" t="s">
        <v>6152</v>
      </c>
      <c r="D8" s="282"/>
      <c r="F8" s="467"/>
      <c r="H8" s="262">
        <f t="shared" si="0"/>
        <v>0</v>
      </c>
      <c r="I8" s="236" t="str">
        <f t="shared" si="1"/>
        <v>'</v>
      </c>
      <c r="J8" s="236" t="str">
        <f>IF(D8="No","Red Flag","'")</f>
        <v>'</v>
      </c>
    </row>
    <row r="9" spans="1:10" ht="31.5">
      <c r="A9" s="288" t="s">
        <v>637</v>
      </c>
      <c r="B9" s="256" t="str">
        <f>Language!A1243</f>
        <v>Does the lab inoculate more than one patient sample on the same petri dish?</v>
      </c>
      <c r="C9" s="256" t="s">
        <v>6153</v>
      </c>
      <c r="D9" s="282"/>
      <c r="F9" s="488"/>
      <c r="H9" s="262">
        <f t="shared" si="0"/>
        <v>0</v>
      </c>
      <c r="I9" s="236" t="str">
        <f>IF(H9="No",1,IF(H9="Yes",0,"'"))</f>
        <v>'</v>
      </c>
      <c r="J9" s="236" t="str">
        <f>IF(D9="Yes","Red Flag","'")</f>
        <v>'</v>
      </c>
    </row>
    <row r="10" spans="1:10" ht="31.5">
      <c r="A10" s="288" t="s">
        <v>638</v>
      </c>
      <c r="B10" s="256" t="str">
        <f>Language!A1244</f>
        <v xml:space="preserve">Does the SOP for blood cultures appropriately define which organisms are commonly considered contaminants? </v>
      </c>
      <c r="C10" s="256" t="s">
        <v>7621</v>
      </c>
      <c r="D10" s="282"/>
      <c r="F10" s="467"/>
      <c r="H10" s="262">
        <f t="shared" si="0"/>
        <v>0</v>
      </c>
      <c r="I10" s="236" t="str">
        <f t="shared" si="1"/>
        <v>'</v>
      </c>
    </row>
    <row r="11" spans="1:10" ht="63">
      <c r="A11" s="288"/>
      <c r="B11" s="501" t="str">
        <f>Language!A1245</f>
        <v>E.g.,  Corynebacterium spp., Propionibacterium spp., Micrococcus spp., viridans Strep spp., Bacillus spp., and coagulase-negative Staph spp. isolated from only one culture</v>
      </c>
      <c r="C11" s="501" t="s">
        <v>7622</v>
      </c>
      <c r="H11" s="262"/>
      <c r="I11" s="236"/>
    </row>
    <row r="12" spans="1:10" ht="31.5">
      <c r="A12" s="288" t="s">
        <v>639</v>
      </c>
      <c r="B12" s="256" t="str">
        <f>Language!A1246</f>
        <v>Does the lab perform AST on organisms that are possible contaminants?</v>
      </c>
      <c r="C12" s="256" t="s">
        <v>7623</v>
      </c>
      <c r="D12" s="282"/>
      <c r="F12" s="467"/>
      <c r="H12" s="262">
        <f>D12</f>
        <v>0</v>
      </c>
      <c r="I12" s="236" t="str">
        <f>IF(H12="No",1,IF(H12="Yes",0,"'"))</f>
        <v>'</v>
      </c>
      <c r="J12" s="218" t="str">
        <f>IF(H12="Yes","Red Flag","'")</f>
        <v>'</v>
      </c>
    </row>
    <row r="13" spans="1:10">
      <c r="A13" s="288" t="s">
        <v>640</v>
      </c>
      <c r="B13" s="256" t="str">
        <f>Language!A1247</f>
        <v>Which blood culture incubation systems does the lab use?</v>
      </c>
      <c r="C13" s="256" t="s">
        <v>6154</v>
      </c>
      <c r="D13" s="507"/>
      <c r="F13" s="467"/>
      <c r="H13" s="465" t="str">
        <f>IF(D13=1,"Automated",IF(D13=2,"Manual",IF(D13=3,"Both","NA")))</f>
        <v>NA</v>
      </c>
      <c r="J13" s="54"/>
    </row>
    <row r="14" spans="1:10" ht="31.5">
      <c r="A14" s="288"/>
      <c r="B14" s="501" t="str">
        <f>Language!A1248</f>
        <v>1: Automated only; 2: Manual System only; 3: Both automated and manual systems</v>
      </c>
      <c r="C14" s="501" t="s">
        <v>6155</v>
      </c>
    </row>
    <row r="15" spans="1:10" ht="16.5" thickBot="1">
      <c r="A15" s="298"/>
      <c r="B15" s="530"/>
      <c r="C15" s="530"/>
      <c r="D15" s="236"/>
      <c r="E15" s="236"/>
      <c r="F15" s="528"/>
      <c r="G15" s="236"/>
      <c r="H15" s="236"/>
      <c r="I15" s="236"/>
    </row>
    <row r="16" spans="1:10" ht="16.5" thickBot="1">
      <c r="A16" s="294"/>
      <c r="B16" s="529" t="str">
        <f>Language!A1249</f>
        <v>MANUAL BLOOD CULTURE SYSTEMS</v>
      </c>
      <c r="C16" s="529" t="s">
        <v>6156</v>
      </c>
      <c r="D16" s="274"/>
      <c r="E16" s="262"/>
      <c r="F16" s="461"/>
      <c r="G16" s="262"/>
      <c r="H16" s="262"/>
      <c r="I16" s="236"/>
    </row>
    <row r="17" spans="1:10" ht="47.25">
      <c r="A17" s="288"/>
      <c r="B17" s="256" t="str">
        <f>Language!A1250</f>
        <v>Review the SOP for manual incubation of blood culture bottles. Does it include each of the following instructions? (If only automated systems are used, answer NA)</v>
      </c>
      <c r="C17" s="256" t="s">
        <v>6157</v>
      </c>
      <c r="D17" s="484"/>
      <c r="F17" s="467"/>
    </row>
    <row r="18" spans="1:10" ht="31.5">
      <c r="A18" s="288" t="s">
        <v>641</v>
      </c>
      <c r="B18" s="502" t="str">
        <f>Language!A1251</f>
        <v>On each day of incubation, visually examine all bottles for signs of positivity (turbidity, hemolysis, gas production)</v>
      </c>
      <c r="C18" s="502" t="s">
        <v>6158</v>
      </c>
      <c r="D18" s="492"/>
      <c r="F18" s="488"/>
      <c r="H18" s="262">
        <f t="shared" ref="H18:H23" si="2">D18</f>
        <v>0</v>
      </c>
      <c r="I18" s="236" t="str">
        <f>IF(H18="Yes",1,IF(H18="No",0,"'"))</f>
        <v>'</v>
      </c>
    </row>
    <row r="19" spans="1:10" ht="31.5">
      <c r="A19" s="288" t="s">
        <v>642</v>
      </c>
      <c r="B19" s="502" t="str">
        <f>Language!A1252</f>
        <v xml:space="preserve">After 24 hours of incubation, subculture all bottles that appear negative  </v>
      </c>
      <c r="C19" s="502" t="s">
        <v>6159</v>
      </c>
      <c r="D19" s="492"/>
      <c r="F19" s="467"/>
      <c r="H19" s="262">
        <f t="shared" si="2"/>
        <v>0</v>
      </c>
      <c r="I19" s="236" t="str">
        <f t="shared" ref="I19:I23" si="3">IF(H19="Yes",1,IF(H19="No",0,"'"))</f>
        <v>'</v>
      </c>
    </row>
    <row r="20" spans="1:10" ht="47.25">
      <c r="A20" s="288" t="s">
        <v>643</v>
      </c>
      <c r="B20" s="502" t="str">
        <f>Language!A1253</f>
        <v>After 48 hours of incubation, subculture all bottles that appear negative again (if the first subculture was negative)</v>
      </c>
      <c r="C20" s="502" t="s">
        <v>7624</v>
      </c>
      <c r="D20" s="492"/>
      <c r="F20" s="467"/>
      <c r="H20" s="262">
        <f t="shared" si="2"/>
        <v>0</v>
      </c>
      <c r="I20" s="236" t="str">
        <f t="shared" si="3"/>
        <v>'</v>
      </c>
    </row>
    <row r="21" spans="1:10" ht="47.25">
      <c r="A21" s="288" t="s">
        <v>644</v>
      </c>
      <c r="B21" s="502" t="str">
        <f>Language!A1254</f>
        <v>Subculture bottles that appear negative to a chocolate agar plate (incubated in 5% CO2) to ensure recovery of fastidious organisms</v>
      </c>
      <c r="C21" s="502" t="s">
        <v>7625</v>
      </c>
      <c r="D21" s="492"/>
      <c r="F21" s="467"/>
      <c r="H21" s="262">
        <f t="shared" si="2"/>
        <v>0</v>
      </c>
      <c r="I21" s="236" t="str">
        <f t="shared" si="3"/>
        <v>'</v>
      </c>
    </row>
    <row r="22" spans="1:10" ht="31.5">
      <c r="A22" s="288" t="s">
        <v>645</v>
      </c>
      <c r="B22" s="502" t="str">
        <f>Language!A1255</f>
        <v>Incubate all bottles between 5 and 7 days before issuing a final negative report</v>
      </c>
      <c r="C22" s="502" t="s">
        <v>7626</v>
      </c>
      <c r="D22" s="492"/>
      <c r="F22" s="467"/>
      <c r="H22" s="262">
        <f t="shared" si="2"/>
        <v>0</v>
      </c>
      <c r="I22" s="236" t="str">
        <f t="shared" si="3"/>
        <v>'</v>
      </c>
    </row>
    <row r="23" spans="1:10" ht="31.5">
      <c r="A23" s="288" t="s">
        <v>646</v>
      </c>
      <c r="B23" s="502" t="str">
        <f>Language!A1256</f>
        <v>On the final day of incubation, perform a terminal subculture before the final negative report is issued</v>
      </c>
      <c r="C23" s="502" t="s">
        <v>7627</v>
      </c>
      <c r="D23" s="282"/>
      <c r="F23" s="467"/>
      <c r="H23" s="262">
        <f t="shared" si="2"/>
        <v>0</v>
      </c>
      <c r="I23" s="236" t="str">
        <f t="shared" si="3"/>
        <v>'</v>
      </c>
    </row>
    <row r="24" spans="1:10" ht="16.5" thickBot="1">
      <c r="A24" s="288"/>
    </row>
    <row r="25" spans="1:10" ht="16.5" thickBot="1">
      <c r="A25" s="294"/>
      <c r="B25" s="531" t="str">
        <f>Language!A1257</f>
        <v>URINE CULTURE</v>
      </c>
      <c r="C25" s="531" t="s">
        <v>6592</v>
      </c>
      <c r="D25" s="532"/>
      <c r="F25" s="461"/>
    </row>
    <row r="26" spans="1:10" ht="31.5">
      <c r="A26" s="288"/>
      <c r="B26" s="501" t="str">
        <f>Language!A1258</f>
        <v>If the lab does not offer urine culture as a service, answer NA until Stool Culture Section</v>
      </c>
      <c r="C26" s="501" t="s">
        <v>6160</v>
      </c>
    </row>
    <row r="27" spans="1:10" ht="31.5">
      <c r="A27" s="288">
        <v>9.15</v>
      </c>
      <c r="B27" s="256" t="str">
        <f>Language!A1259</f>
        <v>Does the laboratory have an SOP for how to process urine for bacterial culture? (request to see)</v>
      </c>
      <c r="C27" s="256" t="s">
        <v>7628</v>
      </c>
      <c r="D27" s="282"/>
      <c r="F27" s="467"/>
      <c r="H27" s="262">
        <f>D27</f>
        <v>0</v>
      </c>
      <c r="I27" s="236" t="str">
        <f>IF(H27="Yes",1,IF(H27="No",0,"'"))</f>
        <v>'</v>
      </c>
    </row>
    <row r="28" spans="1:10" ht="31.5">
      <c r="A28" s="288">
        <v>9.16</v>
      </c>
      <c r="B28" s="502" t="str">
        <f>Language!A1260</f>
        <v>According to the SOP, which media are used for primary culture of urine?</v>
      </c>
      <c r="C28" s="502" t="s">
        <v>6161</v>
      </c>
      <c r="D28" s="282"/>
      <c r="F28" s="467"/>
      <c r="H28" s="262">
        <f>D28</f>
        <v>0</v>
      </c>
      <c r="I28" s="236" t="str">
        <f>IF(H28=1,1,IF(H28=2,1,IF(H28=3,0.5,IF(H28=4,0,"'"))))</f>
        <v>'</v>
      </c>
    </row>
    <row r="29" spans="1:10" ht="31.5">
      <c r="A29" s="288"/>
      <c r="B29" s="501" t="str">
        <f>Language!A1261</f>
        <v>1. Both blood agar and a selective gram negative agar (e.g. MacConkey, EMB, CLED)</v>
      </c>
      <c r="C29" s="501" t="s">
        <v>6162</v>
      </c>
      <c r="F29" s="480"/>
      <c r="H29" s="262"/>
      <c r="I29" s="236"/>
      <c r="J29" s="34"/>
    </row>
    <row r="30" spans="1:10">
      <c r="A30" s="288"/>
      <c r="B30" s="501" t="str">
        <f>Language!A1262</f>
        <v>2. Chromogenic agar designed for urine specimens</v>
      </c>
      <c r="C30" s="501" t="s">
        <v>6163</v>
      </c>
      <c r="F30" s="480"/>
      <c r="H30" s="262"/>
      <c r="I30" s="236"/>
      <c r="J30" s="22"/>
    </row>
    <row r="31" spans="1:10">
      <c r="A31" s="288"/>
      <c r="B31" s="501" t="str">
        <f>Language!A1263</f>
        <v>3. Blood agar only</v>
      </c>
      <c r="C31" s="501" t="s">
        <v>6876</v>
      </c>
      <c r="F31" s="480"/>
      <c r="H31" s="262"/>
      <c r="I31" s="236"/>
      <c r="J31" s="22"/>
    </row>
    <row r="32" spans="1:10">
      <c r="A32" s="288"/>
      <c r="B32" s="501" t="str">
        <f>Language!A1264</f>
        <v>4. Other, describe</v>
      </c>
      <c r="C32" s="501" t="s">
        <v>6164</v>
      </c>
      <c r="F32" s="480"/>
      <c r="H32" s="262"/>
      <c r="I32" s="236"/>
      <c r="J32" s="20"/>
    </row>
    <row r="33" spans="1:10" ht="78.75">
      <c r="A33" s="288"/>
      <c r="B33" s="533" t="str">
        <f>Language!A1265</f>
        <v>Standard: CAP MIC.22210; SANAS TR 34-04:3.2.1.2 Media and procedures must be used to ensure isolation and identification of common uropathogens such as Enterobacteriaceae, Enterococcus sp., and Staphylococcus sp.</v>
      </c>
      <c r="C33" s="533" t="s">
        <v>6165</v>
      </c>
      <c r="F33" s="480"/>
      <c r="J33" s="20"/>
    </row>
    <row r="34" spans="1:10">
      <c r="A34" s="288">
        <v>9.17</v>
      </c>
      <c r="B34" s="256" t="str">
        <f>Language!A1266</f>
        <v xml:space="preserve">Are quantitative cultures (colony counts) performed? </v>
      </c>
      <c r="C34" s="256" t="s">
        <v>6166</v>
      </c>
      <c r="D34" s="282"/>
      <c r="F34" s="467"/>
      <c r="H34" s="262">
        <f>D34</f>
        <v>0</v>
      </c>
      <c r="I34" s="236" t="str">
        <f>IF(H34="Yes",1,IF(H34="No",0,"'"))</f>
        <v>'</v>
      </c>
    </row>
    <row r="35" spans="1:10" ht="63">
      <c r="A35" s="288"/>
      <c r="B35" s="533" t="str">
        <f>Language!A1267</f>
        <v>Standard: CAP MIC.22200; SANAS TR 34-04: 3.2.1.2 The minimal standards for evaluation of urine cultures should include an estimate of number of organisms, i.e. quantitative culture expressed as CFU/L. (CFU/mL?)</v>
      </c>
      <c r="C35" s="533" t="s">
        <v>6167</v>
      </c>
      <c r="F35" s="480"/>
    </row>
    <row r="36" spans="1:10">
      <c r="A36" s="288">
        <v>9.18</v>
      </c>
      <c r="B36" s="502" t="str">
        <f>Language!A1268</f>
        <v>Are urines plated using a calibrated loop?</v>
      </c>
      <c r="C36" s="502" t="s">
        <v>7629</v>
      </c>
      <c r="D36" s="282"/>
      <c r="F36" s="467"/>
      <c r="H36" s="262">
        <f>D36</f>
        <v>0</v>
      </c>
      <c r="I36" s="236" t="str">
        <f>IF(H36=1,1,IF(H36=2,0.5,IF(H36=3,0,"'")))</f>
        <v>'</v>
      </c>
    </row>
    <row r="37" spans="1:10" ht="31.5">
      <c r="A37" s="288"/>
      <c r="B37" s="501" t="str">
        <f>Language!A1269</f>
        <v>1: Yes, 1µL  – 2: Yes, 10uL - 3: No, calibrated loops are not used to plate urines</v>
      </c>
      <c r="C37" s="501" t="s">
        <v>6168</v>
      </c>
    </row>
    <row r="38" spans="1:10" ht="31.5">
      <c r="A38" s="298" t="s">
        <v>1217</v>
      </c>
      <c r="B38" s="256" t="str">
        <f>Language!A1270</f>
        <v>Does the lab inoculate more than one patient sample on the same petri dish?</v>
      </c>
      <c r="C38" s="256" t="s">
        <v>6153</v>
      </c>
      <c r="D38" s="282"/>
      <c r="F38" s="488"/>
      <c r="H38" s="262">
        <f>D38</f>
        <v>0</v>
      </c>
      <c r="I38" s="236" t="str">
        <f>IF(H38="No",1,IF(H38="Yes",1,"'"))</f>
        <v>'</v>
      </c>
      <c r="J38" s="236" t="str">
        <f>IF(D38="Yes","Red Flag","'")</f>
        <v>'</v>
      </c>
    </row>
    <row r="39" spans="1:10" ht="78.75">
      <c r="A39" s="298" t="s">
        <v>1218</v>
      </c>
      <c r="B39" s="256" t="str">
        <f>Language!A1271</f>
        <v xml:space="preserve">Does the urine culture SOP provide guidance to the technologist in determining which organisms to “work up” (ID and AST) based on relative quantities, pathogenicity, and method of specimen collection? </v>
      </c>
      <c r="C39" s="256" t="s">
        <v>7630</v>
      </c>
      <c r="D39" s="282"/>
      <c r="F39" s="467"/>
      <c r="H39" s="262">
        <f>D39</f>
        <v>0</v>
      </c>
      <c r="I39" s="236" t="str">
        <f>IF(H39="Yes",1,IF(H39="No",0,"'"))</f>
        <v>'</v>
      </c>
    </row>
    <row r="40" spans="1:10" ht="63">
      <c r="A40" s="298" t="s">
        <v>1219</v>
      </c>
      <c r="B40" s="270" t="str">
        <f>Language!A1272</f>
        <v xml:space="preserve">Have technologists been adequately trained to recognize a poorly collected urine specimen (predominance of fecal or skin flora) based on the relative quantities, types, and mix of organisms present? </v>
      </c>
      <c r="C40" s="270" t="s">
        <v>7631</v>
      </c>
      <c r="D40" s="492"/>
      <c r="F40" s="467"/>
      <c r="H40" s="465" t="str">
        <f>IF(D40=1,"Yes",IF(D40=2,"Some",IF(D40=3,"No","'")))</f>
        <v>'</v>
      </c>
      <c r="I40" s="236" t="str">
        <f>IF(H40="Yes",1,IF(H40="Some",0.75,IF(H40="No",0,"'")))</f>
        <v>'</v>
      </c>
      <c r="J40" s="534" t="str">
        <f>IF(H40="No","Training Opportunity",IF(H40="Some","Training Opportunity","'"))</f>
        <v>'</v>
      </c>
    </row>
    <row r="41" spans="1:10" ht="32.25" thickBot="1">
      <c r="A41" s="288"/>
      <c r="B41" s="501" t="str">
        <f>Language!A1273</f>
        <v>1: Yes - 2: Some, but would like additional training - 3: No</v>
      </c>
      <c r="C41" s="501" t="s">
        <v>6002</v>
      </c>
    </row>
    <row r="42" spans="1:10" ht="16.5" thickBot="1">
      <c r="A42" s="294"/>
      <c r="B42" s="535" t="str">
        <f>Language!A1274</f>
        <v>STOOL CULTURES for Salmonella and Shigella</v>
      </c>
      <c r="C42" s="535" t="s">
        <v>6593</v>
      </c>
      <c r="D42" s="33"/>
      <c r="F42" s="461"/>
    </row>
    <row r="43" spans="1:10" ht="31.5">
      <c r="A43" s="288"/>
      <c r="B43" s="501" t="str">
        <f>Language!A1275</f>
        <v>If the lab does not offer stool culture as a service, answer NA to remaining questions</v>
      </c>
      <c r="C43" s="501" t="s">
        <v>6169</v>
      </c>
    </row>
    <row r="44" spans="1:10" ht="31.5">
      <c r="A44" s="288">
        <v>9.2200000000000006</v>
      </c>
      <c r="B44" s="256" t="str">
        <f>Language!A1276</f>
        <v>Does the laboratory have an SOP for how to process (plate) stool for bacterial culture? (request to see)</v>
      </c>
      <c r="C44" s="256" t="s">
        <v>7632</v>
      </c>
      <c r="D44" s="282"/>
      <c r="F44" s="467"/>
      <c r="H44" s="262">
        <f>D44</f>
        <v>0</v>
      </c>
      <c r="I44" s="236" t="str">
        <f>IF(H44="Yes",1,IF(H44="No",0,"'"))</f>
        <v>'</v>
      </c>
    </row>
    <row r="45" spans="1:10" ht="31.5">
      <c r="A45" s="288">
        <v>9.23</v>
      </c>
      <c r="B45" s="256" t="str">
        <f>Language!A1277</f>
        <v>Does the SOP describe how to identify potential pathogens on all primary media?</v>
      </c>
      <c r="C45" s="256" t="s">
        <v>6170</v>
      </c>
      <c r="D45" s="282"/>
      <c r="F45" s="467"/>
      <c r="H45" s="262">
        <f>D45</f>
        <v>0</v>
      </c>
      <c r="I45" s="236" t="str">
        <f>IF(H45="Yes",1,IF(H45="No",0,"'"))</f>
        <v>'</v>
      </c>
    </row>
    <row r="46" spans="1:10" ht="63">
      <c r="A46" s="288"/>
      <c r="B46" s="501" t="str">
        <f>Language!A1278</f>
        <v>The SOP should describe the colony appearance of potential pathogens on MAC other selective &amp; differential media used, and should define how to proceed when a potential pathogen is encountered</v>
      </c>
      <c r="C46" s="501" t="s">
        <v>6171</v>
      </c>
      <c r="F46" s="480"/>
      <c r="H46" s="262"/>
      <c r="I46" s="236"/>
    </row>
    <row r="47" spans="1:10">
      <c r="A47" s="288"/>
      <c r="B47" s="256" t="str">
        <f>Language!A1279</f>
        <v>Which media are used for primary culture of stool?</v>
      </c>
      <c r="C47" s="256" t="s">
        <v>6887</v>
      </c>
    </row>
    <row r="48" spans="1:10">
      <c r="A48" s="288">
        <v>9.24</v>
      </c>
      <c r="B48" s="502" t="str">
        <f>Language!A1280</f>
        <v>Blood agar</v>
      </c>
      <c r="C48" s="502" t="s">
        <v>6172</v>
      </c>
      <c r="D48" s="499"/>
      <c r="F48" s="536"/>
      <c r="H48" s="262">
        <f t="shared" ref="H48:H53" si="4">D48</f>
        <v>0</v>
      </c>
      <c r="I48" s="236" t="str">
        <f>IF(H48="Yes",1,IF(H48="No",0,"'"))</f>
        <v>'</v>
      </c>
    </row>
    <row r="49" spans="1:10">
      <c r="A49" s="288">
        <v>9.25</v>
      </c>
      <c r="B49" s="502" t="str">
        <f>Language!A1281</f>
        <v>MacConkey or Eosin Methylene Blue agar</v>
      </c>
      <c r="C49" s="502" t="s">
        <v>6173</v>
      </c>
      <c r="D49" s="499"/>
      <c r="F49" s="536"/>
      <c r="H49" s="262">
        <f t="shared" si="4"/>
        <v>0</v>
      </c>
      <c r="I49" s="236" t="str">
        <f t="shared" ref="I49:I51" si="5">IF(H49="Yes",1,IF(H49="No",0,"'"))</f>
        <v>'</v>
      </c>
    </row>
    <row r="50" spans="1:10" ht="63">
      <c r="A50" s="288">
        <v>9.26</v>
      </c>
      <c r="B50" s="502" t="str">
        <f>Language!A1282</f>
        <v>Selective and differential screening agar for Salmonella and Shigella (e.g., Salmonella/Shigella agar, Hektoen Enteric agar, Xylose Lysine Deoxycholate agar, or Deoxycholate Citrate Agar)</v>
      </c>
      <c r="C50" s="502" t="s">
        <v>7633</v>
      </c>
      <c r="D50" s="499"/>
      <c r="F50" s="536"/>
      <c r="H50" s="262">
        <f t="shared" si="4"/>
        <v>0</v>
      </c>
      <c r="I50" s="236" t="str">
        <f t="shared" si="5"/>
        <v>'</v>
      </c>
    </row>
    <row r="51" spans="1:10">
      <c r="A51" s="288">
        <v>9.27</v>
      </c>
      <c r="B51" s="502" t="str">
        <f>Language!A1283</f>
        <v>Selective enrichment broth (e.g., Selenite, GN, etc.)</v>
      </c>
      <c r="C51" s="502" t="s">
        <v>6174</v>
      </c>
      <c r="D51" s="499"/>
      <c r="F51" s="536"/>
      <c r="H51" s="262">
        <f t="shared" si="4"/>
        <v>0</v>
      </c>
      <c r="I51" s="236" t="str">
        <f t="shared" si="5"/>
        <v>'</v>
      </c>
    </row>
    <row r="52" spans="1:10">
      <c r="A52" s="288">
        <v>9.2799999999999994</v>
      </c>
      <c r="B52" s="502" t="str">
        <f>Language!A1284</f>
        <v>Other (describe in comments , not scored)</v>
      </c>
      <c r="C52" s="502" t="s">
        <v>6175</v>
      </c>
      <c r="D52" s="499"/>
      <c r="F52" s="536"/>
      <c r="H52" s="537">
        <f t="shared" si="4"/>
        <v>0</v>
      </c>
    </row>
    <row r="53" spans="1:10" ht="31.5">
      <c r="A53" s="288">
        <v>9.2899999999999991</v>
      </c>
      <c r="B53" s="256" t="str">
        <f>Language!A1285</f>
        <v>Does the lab inoculate more than one patient sample on the same petri dish?</v>
      </c>
      <c r="C53" s="256" t="s">
        <v>6153</v>
      </c>
      <c r="D53" s="282"/>
      <c r="F53" s="488"/>
      <c r="H53" s="262">
        <f t="shared" si="4"/>
        <v>0</v>
      </c>
      <c r="I53" s="236" t="str">
        <f>IF(H53="No",1,IF(H53="Yes",0,"'"))</f>
        <v>'</v>
      </c>
      <c r="J53" s="218" t="str">
        <f>IF(H53="Yes","Red Flag","'")</f>
        <v>'</v>
      </c>
    </row>
    <row r="54" spans="1:10" ht="31.5">
      <c r="A54" s="288"/>
      <c r="B54" s="256" t="str">
        <f>Language!A1286</f>
        <v xml:space="preserve">Are the following pathogens routinely targeted in every stool culture submitted? </v>
      </c>
      <c r="C54" s="256" t="s">
        <v>7634</v>
      </c>
    </row>
    <row r="55" spans="1:10">
      <c r="A55" s="538">
        <v>9.3000000000000007</v>
      </c>
      <c r="B55" s="502" t="str">
        <f>Language!A1287</f>
        <v>Salmonella spp.</v>
      </c>
      <c r="C55" s="502" t="s">
        <v>57</v>
      </c>
      <c r="D55" s="282"/>
      <c r="F55" s="467"/>
      <c r="H55" s="262">
        <f>D55</f>
        <v>0</v>
      </c>
      <c r="I55" s="236" t="str">
        <f>IF(H55="Yes",1,IF(H55="No",0,"'"))</f>
        <v>'</v>
      </c>
    </row>
    <row r="56" spans="1:10">
      <c r="A56" s="288"/>
      <c r="B56" s="502" t="str">
        <f>Language!A1288</f>
        <v>Shigella spp.</v>
      </c>
      <c r="C56" s="502" t="s">
        <v>2971</v>
      </c>
      <c r="D56" s="282"/>
      <c r="F56" s="467"/>
      <c r="H56" s="262">
        <f>D56</f>
        <v>0</v>
      </c>
      <c r="I56" s="236" t="str">
        <f>IF(H56="Yes",1,IF(H56="No",0,"'"))</f>
        <v>'</v>
      </c>
    </row>
    <row r="57" spans="1:10">
      <c r="A57" s="288"/>
      <c r="B57" s="502" t="str">
        <f>Language!A1289</f>
        <v>Other (describe in comments, not scored)</v>
      </c>
      <c r="C57" s="502" t="s">
        <v>6175</v>
      </c>
      <c r="D57" s="492"/>
      <c r="F57" s="467"/>
      <c r="H57" s="262">
        <f>D57</f>
        <v>0</v>
      </c>
      <c r="I57" s="236"/>
    </row>
  </sheetData>
  <phoneticPr fontId="26" type="noConversion"/>
  <conditionalFormatting sqref="I4 I57">
    <cfRule type="cellIs" dxfId="1203" priority="588" stopIfTrue="1" operator="lessThan">
      <formula>0.5</formula>
    </cfRule>
    <cfRule type="cellIs" dxfId="1202" priority="589" stopIfTrue="1" operator="between">
      <formula>0.5</formula>
      <formula>0.75</formula>
    </cfRule>
    <cfRule type="cellIs" dxfId="1201" priority="590" stopIfTrue="1" operator="greaterThan">
      <formula>0.75</formula>
    </cfRule>
  </conditionalFormatting>
  <conditionalFormatting sqref="D25">
    <cfRule type="cellIs" dxfId="1200" priority="546" stopIfTrue="1" operator="greaterThanOrEqual">
      <formula>0.8</formula>
    </cfRule>
    <cfRule type="cellIs" dxfId="1199" priority="547" stopIfTrue="1" operator="between">
      <formula>0.5</formula>
      <formula>0.799</formula>
    </cfRule>
    <cfRule type="cellIs" dxfId="1198" priority="548" stopIfTrue="1" operator="lessThan">
      <formula>0.5</formula>
    </cfRule>
  </conditionalFormatting>
  <conditionalFormatting sqref="I29">
    <cfRule type="cellIs" dxfId="1197" priority="540" stopIfTrue="1" operator="lessThan">
      <formula>0.5</formula>
    </cfRule>
    <cfRule type="cellIs" dxfId="1196" priority="541" stopIfTrue="1" operator="between">
      <formula>0.5</formula>
      <formula>0.75</formula>
    </cfRule>
    <cfRule type="cellIs" dxfId="1195" priority="542" stopIfTrue="1" operator="greaterThan">
      <formula>0.75</formula>
    </cfRule>
  </conditionalFormatting>
  <conditionalFormatting sqref="I30 I32">
    <cfRule type="cellIs" dxfId="1194" priority="537" stopIfTrue="1" operator="lessThan">
      <formula>0.5</formula>
    </cfRule>
    <cfRule type="cellIs" dxfId="1193" priority="538" stopIfTrue="1" operator="between">
      <formula>0.5</formula>
      <formula>0.75</formula>
    </cfRule>
    <cfRule type="cellIs" dxfId="1192" priority="539" stopIfTrue="1" operator="greaterThan">
      <formula>0.75</formula>
    </cfRule>
  </conditionalFormatting>
  <conditionalFormatting sqref="I36">
    <cfRule type="cellIs" dxfId="1191" priority="531" stopIfTrue="1" operator="lessThan">
      <formula>0.5</formula>
    </cfRule>
    <cfRule type="cellIs" dxfId="1190" priority="532" stopIfTrue="1" operator="between">
      <formula>0.5</formula>
      <formula>0.75</formula>
    </cfRule>
    <cfRule type="cellIs" dxfId="1189" priority="533" stopIfTrue="1" operator="greaterThan">
      <formula>0.75</formula>
    </cfRule>
  </conditionalFormatting>
  <conditionalFormatting sqref="D42">
    <cfRule type="cellIs" dxfId="1188" priority="510" stopIfTrue="1" operator="greaterThanOrEqual">
      <formula>0.8</formula>
    </cfRule>
    <cfRule type="cellIs" dxfId="1187" priority="511" stopIfTrue="1" operator="between">
      <formula>0.5</formula>
      <formula>0.799</formula>
    </cfRule>
    <cfRule type="cellIs" dxfId="1186" priority="512" stopIfTrue="1" operator="lessThan">
      <formula>0.5</formula>
    </cfRule>
  </conditionalFormatting>
  <conditionalFormatting sqref="I44">
    <cfRule type="cellIs" dxfId="1185" priority="507" stopIfTrue="1" operator="lessThan">
      <formula>0.5</formula>
    </cfRule>
    <cfRule type="cellIs" dxfId="1184" priority="508" stopIfTrue="1" operator="between">
      <formula>0.5</formula>
      <formula>0.75</formula>
    </cfRule>
    <cfRule type="cellIs" dxfId="1183" priority="509" stopIfTrue="1" operator="greaterThan">
      <formula>0.75</formula>
    </cfRule>
  </conditionalFormatting>
  <conditionalFormatting sqref="I56">
    <cfRule type="cellIs" dxfId="1182" priority="501" stopIfTrue="1" operator="lessThan">
      <formula>0.5</formula>
    </cfRule>
    <cfRule type="cellIs" dxfId="1181" priority="502" stopIfTrue="1" operator="between">
      <formula>0.5</formula>
      <formula>0.75</formula>
    </cfRule>
    <cfRule type="cellIs" dxfId="1180" priority="503" stopIfTrue="1" operator="greaterThan">
      <formula>0.75</formula>
    </cfRule>
  </conditionalFormatting>
  <conditionalFormatting sqref="I55">
    <cfRule type="cellIs" dxfId="1179" priority="498" stopIfTrue="1" operator="lessThan">
      <formula>0.5</formula>
    </cfRule>
    <cfRule type="cellIs" dxfId="1178" priority="499" stopIfTrue="1" operator="between">
      <formula>0.5</formula>
      <formula>0.75</formula>
    </cfRule>
    <cfRule type="cellIs" dxfId="1177" priority="500" stopIfTrue="1" operator="greaterThan">
      <formula>0.75</formula>
    </cfRule>
  </conditionalFormatting>
  <conditionalFormatting sqref="I5:I8">
    <cfRule type="cellIs" dxfId="1176" priority="486" stopIfTrue="1" operator="lessThan">
      <formula>0.5</formula>
    </cfRule>
    <cfRule type="cellIs" dxfId="1175" priority="487" stopIfTrue="1" operator="between">
      <formula>0.5</formula>
      <formula>0.75</formula>
    </cfRule>
    <cfRule type="cellIs" dxfId="1174" priority="488" stopIfTrue="1" operator="greaterThan">
      <formula>0.75</formula>
    </cfRule>
  </conditionalFormatting>
  <conditionalFormatting sqref="I6">
    <cfRule type="cellIs" dxfId="1173" priority="483" stopIfTrue="1" operator="lessThan">
      <formula>0.5</formula>
    </cfRule>
    <cfRule type="cellIs" dxfId="1172" priority="484" stopIfTrue="1" operator="between">
      <formula>0.5</formula>
      <formula>0.75</formula>
    </cfRule>
    <cfRule type="cellIs" dxfId="1171" priority="485" stopIfTrue="1" operator="greaterThan">
      <formula>0.75</formula>
    </cfRule>
  </conditionalFormatting>
  <conditionalFormatting sqref="I7">
    <cfRule type="cellIs" dxfId="1170" priority="480" stopIfTrue="1" operator="lessThan">
      <formula>0.5</formula>
    </cfRule>
    <cfRule type="cellIs" dxfId="1169" priority="481" stopIfTrue="1" operator="between">
      <formula>0.5</formula>
      <formula>0.75</formula>
    </cfRule>
    <cfRule type="cellIs" dxfId="1168" priority="482" stopIfTrue="1" operator="greaterThan">
      <formula>0.75</formula>
    </cfRule>
  </conditionalFormatting>
  <conditionalFormatting sqref="I8:I9">
    <cfRule type="cellIs" dxfId="1167" priority="477" stopIfTrue="1" operator="lessThan">
      <formula>0.5</formula>
    </cfRule>
    <cfRule type="cellIs" dxfId="1166" priority="478" stopIfTrue="1" operator="between">
      <formula>0.5</formula>
      <formula>0.75</formula>
    </cfRule>
    <cfRule type="cellIs" dxfId="1165" priority="479" stopIfTrue="1" operator="greaterThan">
      <formula>0.75</formula>
    </cfRule>
  </conditionalFormatting>
  <conditionalFormatting sqref="I31">
    <cfRule type="cellIs" dxfId="1164" priority="459" stopIfTrue="1" operator="lessThan">
      <formula>0.5</formula>
    </cfRule>
    <cfRule type="cellIs" dxfId="1163" priority="460" stopIfTrue="1" operator="between">
      <formula>0.5</formula>
      <formula>0.75</formula>
    </cfRule>
    <cfRule type="cellIs" dxfId="1162" priority="461" stopIfTrue="1" operator="greaterThan">
      <formula>0.75</formula>
    </cfRule>
  </conditionalFormatting>
  <conditionalFormatting sqref="I39">
    <cfRule type="cellIs" dxfId="1161" priority="456" stopIfTrue="1" operator="lessThan">
      <formula>0.5</formula>
    </cfRule>
    <cfRule type="cellIs" dxfId="1160" priority="457" stopIfTrue="1" operator="between">
      <formula>0.5</formula>
      <formula>0.75</formula>
    </cfRule>
    <cfRule type="cellIs" dxfId="1159" priority="458" stopIfTrue="1" operator="greaterThan">
      <formula>0.75</formula>
    </cfRule>
  </conditionalFormatting>
  <conditionalFormatting sqref="I10:I11">
    <cfRule type="cellIs" dxfId="1158" priority="465" stopIfTrue="1" operator="lessThan">
      <formula>0.5</formula>
    </cfRule>
    <cfRule type="cellIs" dxfId="1157" priority="466" stopIfTrue="1" operator="between">
      <formula>0.5</formula>
      <formula>0.75</formula>
    </cfRule>
    <cfRule type="cellIs" dxfId="1156" priority="467" stopIfTrue="1" operator="greaterThan">
      <formula>0.75</formula>
    </cfRule>
  </conditionalFormatting>
  <conditionalFormatting sqref="I12 D15:I15">
    <cfRule type="cellIs" dxfId="1155" priority="462" stopIfTrue="1" operator="lessThan">
      <formula>0.5</formula>
    </cfRule>
    <cfRule type="cellIs" dxfId="1154" priority="463" stopIfTrue="1" operator="between">
      <formula>0.5</formula>
      <formula>0.75</formula>
    </cfRule>
    <cfRule type="cellIs" dxfId="1153" priority="464" stopIfTrue="1" operator="greaterThan">
      <formula>0.75</formula>
    </cfRule>
  </conditionalFormatting>
  <conditionalFormatting sqref="I45:I46">
    <cfRule type="cellIs" dxfId="1152" priority="453" stopIfTrue="1" operator="lessThan">
      <formula>0.5</formula>
    </cfRule>
    <cfRule type="cellIs" dxfId="1151" priority="454" stopIfTrue="1" operator="between">
      <formula>0.5</formula>
      <formula>0.75</formula>
    </cfRule>
    <cfRule type="cellIs" dxfId="1150" priority="455" stopIfTrue="1" operator="greaterThan">
      <formula>0.75</formula>
    </cfRule>
  </conditionalFormatting>
  <conditionalFormatting sqref="I52 I24:I26 I17 D14:I15 H41 I29:I33 I39 I2:I12 I35:I37 I54:I1048576 I41:I47">
    <cfRule type="containsText" dxfId="1149" priority="452" stopIfTrue="1" operator="containsText" text="RED FLAG">
      <formula>NOT(ISERROR(SEARCH("RED FLAG",D2)))</formula>
    </cfRule>
  </conditionalFormatting>
  <conditionalFormatting sqref="D29:D32">
    <cfRule type="containsText" dxfId="1148" priority="427" stopIfTrue="1" operator="containsText" text="RED FLAG">
      <formula>NOT(ISERROR(SEARCH("RED FLAG",D29)))</formula>
    </cfRule>
  </conditionalFormatting>
  <conditionalFormatting sqref="D4">
    <cfRule type="cellIs" dxfId="1147" priority="220" stopIfTrue="1" operator="greaterThanOrEqual">
      <formula>0.8</formula>
    </cfRule>
    <cfRule type="cellIs" dxfId="1146" priority="221" stopIfTrue="1" operator="between">
      <formula>0.5</formula>
      <formula>0.799</formula>
    </cfRule>
    <cfRule type="cellIs" dxfId="1145" priority="222" stopIfTrue="1" operator="lessThan">
      <formula>0.5</formula>
    </cfRule>
  </conditionalFormatting>
  <conditionalFormatting sqref="I28">
    <cfRule type="cellIs" dxfId="1144" priority="183" stopIfTrue="1" operator="lessThan">
      <formula>0.5</formula>
    </cfRule>
    <cfRule type="cellIs" dxfId="1143" priority="184" stopIfTrue="1" operator="between">
      <formula>0.5</formula>
      <formula>0.75</formula>
    </cfRule>
    <cfRule type="cellIs" dxfId="1142" priority="185" stopIfTrue="1" operator="greaterThan">
      <formula>0.75</formula>
    </cfRule>
  </conditionalFormatting>
  <conditionalFormatting sqref="I28">
    <cfRule type="containsText" dxfId="1141" priority="182" stopIfTrue="1" operator="containsText" text="RED FLAG">
      <formula>NOT(ISERROR(SEARCH("RED FLAG",I28)))</formula>
    </cfRule>
  </conditionalFormatting>
  <conditionalFormatting sqref="I16">
    <cfRule type="cellIs" dxfId="1140" priority="163" stopIfTrue="1" operator="lessThan">
      <formula>0.5</formula>
    </cfRule>
    <cfRule type="cellIs" dxfId="1139" priority="164" stopIfTrue="1" operator="between">
      <formula>0.5</formula>
      <formula>0.75</formula>
    </cfRule>
    <cfRule type="cellIs" dxfId="1138" priority="165" stopIfTrue="1" operator="greaterThan">
      <formula>0.75</formula>
    </cfRule>
  </conditionalFormatting>
  <conditionalFormatting sqref="I16">
    <cfRule type="containsText" dxfId="1137" priority="162" stopIfTrue="1" operator="containsText" text="RED FLAG">
      <formula>NOT(ISERROR(SEARCH("RED FLAG",I16)))</formula>
    </cfRule>
  </conditionalFormatting>
  <conditionalFormatting sqref="D16">
    <cfRule type="cellIs" dxfId="1136" priority="159" stopIfTrue="1" operator="greaterThanOrEqual">
      <formula>0.8</formula>
    </cfRule>
    <cfRule type="cellIs" dxfId="1135" priority="160" stopIfTrue="1" operator="between">
      <formula>0.5</formula>
      <formula>0.799</formula>
    </cfRule>
    <cfRule type="cellIs" dxfId="1134" priority="161" stopIfTrue="1" operator="lessThan">
      <formula>0.5</formula>
    </cfRule>
  </conditionalFormatting>
  <conditionalFormatting sqref="F3">
    <cfRule type="cellIs" dxfId="1133" priority="65" stopIfTrue="1" operator="lessThan">
      <formula>0.5</formula>
    </cfRule>
    <cfRule type="cellIs" dxfId="1132" priority="66" stopIfTrue="1" operator="between">
      <formula>0.5</formula>
      <formula>0.75</formula>
    </cfRule>
    <cfRule type="cellIs" dxfId="1131" priority="67" stopIfTrue="1" operator="greaterThan">
      <formula>0.75</formula>
    </cfRule>
  </conditionalFormatting>
  <conditionalFormatting sqref="F3">
    <cfRule type="containsText" dxfId="1130" priority="64" stopIfTrue="1" operator="containsText" text="RED FLAG">
      <formula>NOT(ISERROR(SEARCH("RED FLAG",F3)))</formula>
    </cfRule>
  </conditionalFormatting>
  <conditionalFormatting sqref="I38">
    <cfRule type="cellIs" dxfId="1129" priority="61" stopIfTrue="1" operator="lessThan">
      <formula>0.5</formula>
    </cfRule>
    <cfRule type="cellIs" dxfId="1128" priority="62" stopIfTrue="1" operator="between">
      <formula>0.5</formula>
      <formula>0.75</formula>
    </cfRule>
    <cfRule type="cellIs" dxfId="1127" priority="63" stopIfTrue="1" operator="greaterThan">
      <formula>0.75</formula>
    </cfRule>
  </conditionalFormatting>
  <conditionalFormatting sqref="I38">
    <cfRule type="containsText" dxfId="1126" priority="60" stopIfTrue="1" operator="containsText" text="RED FLAG">
      <formula>NOT(ISERROR(SEARCH("RED FLAG",I38)))</formula>
    </cfRule>
  </conditionalFormatting>
  <conditionalFormatting sqref="I53">
    <cfRule type="cellIs" dxfId="1125" priority="57" stopIfTrue="1" operator="lessThan">
      <formula>0.5</formula>
    </cfRule>
    <cfRule type="cellIs" dxfId="1124" priority="58" stopIfTrue="1" operator="between">
      <formula>0.5</formula>
      <formula>0.75</formula>
    </cfRule>
    <cfRule type="cellIs" dxfId="1123" priority="59" stopIfTrue="1" operator="greaterThan">
      <formula>0.75</formula>
    </cfRule>
  </conditionalFormatting>
  <conditionalFormatting sqref="I53">
    <cfRule type="containsText" dxfId="1122" priority="56" stopIfTrue="1" operator="containsText" text="RED FLAG">
      <formula>NOT(ISERROR(SEARCH("RED FLAG",I53)))</formula>
    </cfRule>
  </conditionalFormatting>
  <conditionalFormatting sqref="J9">
    <cfRule type="cellIs" dxfId="1121" priority="53" stopIfTrue="1" operator="lessThan">
      <formula>0.5</formula>
    </cfRule>
    <cfRule type="cellIs" dxfId="1120" priority="54" stopIfTrue="1" operator="between">
      <formula>0.5</formula>
      <formula>0.75</formula>
    </cfRule>
    <cfRule type="cellIs" dxfId="1119" priority="55" stopIfTrue="1" operator="greaterThan">
      <formula>0.75</formula>
    </cfRule>
  </conditionalFormatting>
  <conditionalFormatting sqref="J9">
    <cfRule type="containsText" dxfId="1118" priority="52" stopIfTrue="1" operator="containsText" text="RED FLAG">
      <formula>NOT(ISERROR(SEARCH("RED FLAG",J9)))</formula>
    </cfRule>
  </conditionalFormatting>
  <conditionalFormatting sqref="J38">
    <cfRule type="cellIs" dxfId="1117" priority="49" stopIfTrue="1" operator="lessThan">
      <formula>0.5</formula>
    </cfRule>
    <cfRule type="cellIs" dxfId="1116" priority="50" stopIfTrue="1" operator="between">
      <formula>0.5</formula>
      <formula>0.75</formula>
    </cfRule>
    <cfRule type="cellIs" dxfId="1115" priority="51" stopIfTrue="1" operator="greaterThan">
      <formula>0.75</formula>
    </cfRule>
  </conditionalFormatting>
  <conditionalFormatting sqref="J38">
    <cfRule type="containsText" dxfId="1114" priority="48" stopIfTrue="1" operator="containsText" text="RED FLAG">
      <formula>NOT(ISERROR(SEARCH("RED FLAG",J38)))</formula>
    </cfRule>
  </conditionalFormatting>
  <conditionalFormatting sqref="J40">
    <cfRule type="containsText" dxfId="1113" priority="43" operator="containsText" text="Training Opportunity">
      <formula>NOT(ISERROR(SEARCH("Training Opportunity",J40)))</formula>
    </cfRule>
  </conditionalFormatting>
  <conditionalFormatting sqref="J7">
    <cfRule type="cellIs" dxfId="1112" priority="40" stopIfTrue="1" operator="lessThan">
      <formula>0.5</formula>
    </cfRule>
    <cfRule type="cellIs" dxfId="1111" priority="41" stopIfTrue="1" operator="between">
      <formula>0.5</formula>
      <formula>0.75</formula>
    </cfRule>
    <cfRule type="cellIs" dxfId="1110" priority="42" stopIfTrue="1" operator="greaterThan">
      <formula>0.75</formula>
    </cfRule>
  </conditionalFormatting>
  <conditionalFormatting sqref="J7">
    <cfRule type="containsText" dxfId="1109" priority="39" stopIfTrue="1" operator="containsText" text="RED FLAG">
      <formula>NOT(ISERROR(SEARCH("RED FLAG",J7)))</formula>
    </cfRule>
  </conditionalFormatting>
  <conditionalFormatting sqref="J8">
    <cfRule type="cellIs" dxfId="1108" priority="36" stopIfTrue="1" operator="lessThan">
      <formula>0.5</formula>
    </cfRule>
    <cfRule type="cellIs" dxfId="1107" priority="37" stopIfTrue="1" operator="between">
      <formula>0.5</formula>
      <formula>0.75</formula>
    </cfRule>
    <cfRule type="cellIs" dxfId="1106" priority="38" stopIfTrue="1" operator="greaterThan">
      <formula>0.75</formula>
    </cfRule>
  </conditionalFormatting>
  <conditionalFormatting sqref="J8">
    <cfRule type="containsText" dxfId="1105" priority="35" stopIfTrue="1" operator="containsText" text="RED FLAG">
      <formula>NOT(ISERROR(SEARCH("RED FLAG",J8)))</formula>
    </cfRule>
  </conditionalFormatting>
  <conditionalFormatting sqref="I10">
    <cfRule type="cellIs" dxfId="1104" priority="32" stopIfTrue="1" operator="lessThan">
      <formula>0.5</formula>
    </cfRule>
    <cfRule type="cellIs" dxfId="1103" priority="33" stopIfTrue="1" operator="between">
      <formula>0.5</formula>
      <formula>0.75</formula>
    </cfRule>
    <cfRule type="cellIs" dxfId="1102" priority="34" stopIfTrue="1" operator="greaterThan">
      <formula>0.75</formula>
    </cfRule>
  </conditionalFormatting>
  <conditionalFormatting sqref="I10">
    <cfRule type="cellIs" dxfId="1101" priority="29" stopIfTrue="1" operator="lessThan">
      <formula>0.5</formula>
    </cfRule>
    <cfRule type="cellIs" dxfId="1100" priority="30" stopIfTrue="1" operator="between">
      <formula>0.5</formula>
      <formula>0.75</formula>
    </cfRule>
    <cfRule type="cellIs" dxfId="1099" priority="31" stopIfTrue="1" operator="greaterThan">
      <formula>0.75</formula>
    </cfRule>
  </conditionalFormatting>
  <conditionalFormatting sqref="I12">
    <cfRule type="cellIs" dxfId="1098" priority="26" stopIfTrue="1" operator="lessThan">
      <formula>0.5</formula>
    </cfRule>
    <cfRule type="cellIs" dxfId="1097" priority="27" stopIfTrue="1" operator="between">
      <formula>0.5</formula>
      <formula>0.75</formula>
    </cfRule>
    <cfRule type="cellIs" dxfId="1096" priority="28" stopIfTrue="1" operator="greaterThan">
      <formula>0.75</formula>
    </cfRule>
  </conditionalFormatting>
  <conditionalFormatting sqref="I18:I23">
    <cfRule type="cellIs" dxfId="1095" priority="23" stopIfTrue="1" operator="lessThan">
      <formula>0.5</formula>
    </cfRule>
    <cfRule type="cellIs" dxfId="1094" priority="24" stopIfTrue="1" operator="between">
      <formula>0.5</formula>
      <formula>0.75</formula>
    </cfRule>
    <cfRule type="cellIs" dxfId="1093" priority="25" stopIfTrue="1" operator="greaterThan">
      <formula>0.75</formula>
    </cfRule>
  </conditionalFormatting>
  <conditionalFormatting sqref="I18:I23">
    <cfRule type="containsText" dxfId="1092" priority="22" stopIfTrue="1" operator="containsText" text="RED FLAG">
      <formula>NOT(ISERROR(SEARCH("RED FLAG",I18)))</formula>
    </cfRule>
  </conditionalFormatting>
  <conditionalFormatting sqref="I27">
    <cfRule type="cellIs" dxfId="1091" priority="19" stopIfTrue="1" operator="lessThan">
      <formula>0.5</formula>
    </cfRule>
    <cfRule type="cellIs" dxfId="1090" priority="20" stopIfTrue="1" operator="between">
      <formula>0.5</formula>
      <formula>0.75</formula>
    </cfRule>
    <cfRule type="cellIs" dxfId="1089" priority="21" stopIfTrue="1" operator="greaterThan">
      <formula>0.75</formula>
    </cfRule>
  </conditionalFormatting>
  <conditionalFormatting sqref="I27">
    <cfRule type="containsText" dxfId="1088" priority="18" stopIfTrue="1" operator="containsText" text="RED FLAG">
      <formula>NOT(ISERROR(SEARCH("RED FLAG",I27)))</formula>
    </cfRule>
  </conditionalFormatting>
  <conditionalFormatting sqref="I34">
    <cfRule type="cellIs" dxfId="1087" priority="15" stopIfTrue="1" operator="lessThan">
      <formula>0.5</formula>
    </cfRule>
    <cfRule type="cellIs" dxfId="1086" priority="16" stopIfTrue="1" operator="between">
      <formula>0.5</formula>
      <formula>0.75</formula>
    </cfRule>
    <cfRule type="cellIs" dxfId="1085" priority="17" stopIfTrue="1" operator="greaterThan">
      <formula>0.75</formula>
    </cfRule>
  </conditionalFormatting>
  <conditionalFormatting sqref="I34">
    <cfRule type="containsText" dxfId="1084" priority="14" stopIfTrue="1" operator="containsText" text="RED FLAG">
      <formula>NOT(ISERROR(SEARCH("RED FLAG",I34)))</formula>
    </cfRule>
  </conditionalFormatting>
  <conditionalFormatting sqref="I56">
    <cfRule type="cellIs" dxfId="1083" priority="3" stopIfTrue="1" operator="lessThan">
      <formula>0.5</formula>
    </cfRule>
    <cfRule type="cellIs" dxfId="1082" priority="4" stopIfTrue="1" operator="between">
      <formula>0.5</formula>
      <formula>0.75</formula>
    </cfRule>
    <cfRule type="cellIs" dxfId="1081" priority="5" stopIfTrue="1" operator="greaterThan">
      <formula>0.75</formula>
    </cfRule>
  </conditionalFormatting>
  <conditionalFormatting sqref="I40">
    <cfRule type="cellIs" dxfId="1080" priority="11" stopIfTrue="1" operator="lessThan">
      <formula>0.5</formula>
    </cfRule>
    <cfRule type="cellIs" dxfId="1079" priority="12" stopIfTrue="1" operator="between">
      <formula>0.5</formula>
      <formula>0.75</formula>
    </cfRule>
    <cfRule type="cellIs" dxfId="1078" priority="13" stopIfTrue="1" operator="greaterThan">
      <formula>0.75</formula>
    </cfRule>
  </conditionalFormatting>
  <conditionalFormatting sqref="I40">
    <cfRule type="containsText" dxfId="1077" priority="10" stopIfTrue="1" operator="containsText" text="RED FLAG">
      <formula>NOT(ISERROR(SEARCH("RED FLAG",I40)))</formula>
    </cfRule>
  </conditionalFormatting>
  <conditionalFormatting sqref="I55:I56 I45 I48:I51">
    <cfRule type="cellIs" dxfId="1076" priority="7" stopIfTrue="1" operator="lessThan">
      <formula>0.5</formula>
    </cfRule>
    <cfRule type="cellIs" dxfId="1075" priority="8" stopIfTrue="1" operator="between">
      <formula>0.5</formula>
      <formula>0.75</formula>
    </cfRule>
    <cfRule type="cellIs" dxfId="1074" priority="9" stopIfTrue="1" operator="greaterThan">
      <formula>0.75</formula>
    </cfRule>
  </conditionalFormatting>
  <conditionalFormatting sqref="I48:I51">
    <cfRule type="containsText" dxfId="1073" priority="6" stopIfTrue="1" operator="containsText" text="RED FLAG">
      <formula>NOT(ISERROR(SEARCH("RED FLAG",I48)))</formula>
    </cfRule>
  </conditionalFormatting>
  <conditionalFormatting sqref="J12">
    <cfRule type="containsText" dxfId="1072" priority="2" operator="containsText" text="Red Flag">
      <formula>NOT(ISERROR(SEARCH("Red Flag",J12)))</formula>
    </cfRule>
  </conditionalFormatting>
  <conditionalFormatting sqref="J53">
    <cfRule type="containsText" dxfId="1071" priority="1" operator="containsText" text="Red Flag">
      <formula>NOT(ISERROR(SEARCH("Red Flag",J53)))</formula>
    </cfRule>
  </conditionalFormatting>
  <dataValidations count="5">
    <dataValidation type="list" allowBlank="1" showInputMessage="1" showErrorMessage="1" sqref="D52">
      <formula1>"Yes,No"</formula1>
    </dataValidation>
    <dataValidation type="list" allowBlank="1" showInputMessage="1" showErrorMessage="1" sqref="D48:D51 D27 D34 D38:D39 D44:D45 D18:D23 D12 D5:D10 D53 D55:D57">
      <formula1>"Yes,No,NA"</formula1>
    </dataValidation>
    <dataValidation type="list" allowBlank="1" showInputMessage="1" showErrorMessage="1" sqref="D36 D13">
      <formula1>"1,2,3,NA"</formula1>
    </dataValidation>
    <dataValidation type="list" allowBlank="1" showInputMessage="1" showErrorMessage="1" sqref="D40">
      <formula1>"1,2,3"</formula1>
    </dataValidation>
    <dataValidation type="list" allowBlank="1" showInputMessage="1" showErrorMessage="1" sqref="D28">
      <formula1>"1,2,3,4,NA"</formula1>
    </dataValidation>
  </dataValidations>
  <pageMargins left="0.25" right="0.25" top="0.75" bottom="0.75" header="0.3" footer="0.3"/>
  <pageSetup paperSize="9" scale="88" fitToHeight="5" orientation="landscape" r:id="rId1"/>
  <headerFooter>
    <oddFooter>&amp;C&amp;A &amp;P</oddFooter>
  </headerFooter>
  <rowBreaks count="1" manualBreakCount="1">
    <brk id="27" max="4"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70C0"/>
    <pageSetUpPr fitToPage="1"/>
  </sheetPr>
  <dimension ref="A1:J247"/>
  <sheetViews>
    <sheetView view="pageBreakPreview" topLeftCell="A228" zoomScale="80" zoomScaleNormal="100" zoomScaleSheetLayoutView="80" workbookViewId="0">
      <selection activeCell="C228" sqref="C1:C1048576"/>
    </sheetView>
  </sheetViews>
  <sheetFormatPr defaultColWidth="11" defaultRowHeight="15.75"/>
  <cols>
    <col min="1" max="1" width="5" style="403" bestFit="1" customWidth="1"/>
    <col min="2" max="3" width="47.25" style="229" customWidth="1"/>
    <col min="4" max="4" width="6" style="26" customWidth="1"/>
    <col min="5" max="5" width="3.625" style="26" customWidth="1"/>
    <col min="6" max="6" width="38.625" style="63" customWidth="1"/>
    <col min="7" max="7" width="3.625" style="26" customWidth="1"/>
    <col min="8" max="9" width="5.125" style="26" customWidth="1"/>
    <col min="10" max="10" width="9.625" style="26" customWidth="1"/>
    <col min="11" max="11" width="22.125" style="26" bestFit="1" customWidth="1"/>
    <col min="12" max="12" width="3.625" style="26" bestFit="1" customWidth="1"/>
    <col min="13" max="16384" width="11" style="26"/>
  </cols>
  <sheetData>
    <row r="1" spans="1:10" ht="31.5" hidden="1">
      <c r="B1" s="214" t="s">
        <v>5697</v>
      </c>
      <c r="C1" s="214" t="s">
        <v>5767</v>
      </c>
    </row>
    <row r="2" spans="1:10" ht="31.5">
      <c r="A2" s="288"/>
      <c r="B2" s="15" t="str">
        <f>Language!A1290</f>
        <v>10- IDENTIFICATION METHODS &amp; STANDARD OPERATING PROCEDURES</v>
      </c>
      <c r="C2" s="15" t="s">
        <v>6595</v>
      </c>
      <c r="D2" s="17"/>
      <c r="F2" s="458" t="str">
        <f>'Facility-1.'!F2</f>
        <v>Comments/ Nhận xét</v>
      </c>
      <c r="H2" s="229"/>
    </row>
    <row r="3" spans="1:10" ht="47.25">
      <c r="A3" s="288"/>
      <c r="B3" s="223" t="str">
        <f>Language!A1291</f>
        <v>Please note: all questions refer only to clinical patient isolates, NOT to research or environmental isolates</v>
      </c>
      <c r="C3" s="223" t="s">
        <v>6176</v>
      </c>
      <c r="D3" s="243"/>
      <c r="F3" s="460"/>
      <c r="H3" s="229"/>
    </row>
    <row r="4" spans="1:10" ht="16.5" thickBot="1">
      <c r="A4" s="288"/>
      <c r="B4" s="223"/>
      <c r="C4" s="223"/>
      <c r="D4" s="243"/>
      <c r="F4" s="460"/>
      <c r="H4" s="229"/>
    </row>
    <row r="5" spans="1:10" ht="31.5">
      <c r="A5" s="294"/>
      <c r="B5" s="539" t="str">
        <f>Language!A1292</f>
        <v>CONVENTIONAL ID METHODS - SOP SCORE SUMMARY</v>
      </c>
      <c r="C5" s="539" t="s">
        <v>6596</v>
      </c>
      <c r="D5" s="274"/>
      <c r="F5" s="513"/>
    </row>
    <row r="6" spans="1:10" ht="47.25">
      <c r="A6" s="288"/>
      <c r="B6" s="400" t="str">
        <f>Language!A1293</f>
        <v>Answer the questions below for each manual method/biochemical in use at the lab.</v>
      </c>
      <c r="C6" s="400" t="s">
        <v>6177</v>
      </c>
      <c r="D6" s="540"/>
      <c r="F6" s="541" t="str">
        <f>Language!A1524</f>
        <v>Fully implemented*, up-to-date SOP is in place</v>
      </c>
    </row>
    <row r="7" spans="1:10">
      <c r="A7" s="288"/>
      <c r="B7" s="654" t="str">
        <f>Language!A1294</f>
        <v>*"Fully implemented" means that the SOP has been approved and signed by a lab supervisor or designee, and that laboratory staff have been trained on the contents and utilize the SOP. An SOP that is complete but has not been approved or is not in routine use is not considered fully implemented.</v>
      </c>
      <c r="C7" s="654" t="s">
        <v>6178</v>
      </c>
      <c r="D7" s="540"/>
      <c r="F7" s="541" t="str">
        <f>Language!A1525</f>
        <v>SOP is readily available** to bench staff</v>
      </c>
      <c r="H7" s="542"/>
      <c r="I7" s="542"/>
    </row>
    <row r="8" spans="1:10" ht="31.5">
      <c r="A8" s="288"/>
      <c r="B8" s="654" t="e">
        <f>Language!#REF!</f>
        <v>#REF!</v>
      </c>
      <c r="C8" s="654" t="e">
        <v>#REF!</v>
      </c>
      <c r="D8" s="540"/>
      <c r="F8" s="541" t="str">
        <f>Language!A1526</f>
        <v>SOP defines QC organisms, frequency, and expected results</v>
      </c>
      <c r="H8" s="542"/>
      <c r="I8" s="542"/>
    </row>
    <row r="9" spans="1:10" ht="19.350000000000001" customHeight="1">
      <c r="A9" s="288"/>
      <c r="B9" s="654" t="str">
        <f>Language!A1295</f>
        <v xml:space="preserve">**"Readily available" means that technologists can easily access the SOP at or near the bench, either in electronic or paper form, and that the information sought is easily located within the SOP, not buried in a larger document, and is written in a language that those using the SOP can read fluently.  </v>
      </c>
      <c r="C9" s="654" t="s">
        <v>6179</v>
      </c>
      <c r="D9" s="540"/>
      <c r="F9" s="541" t="str">
        <f>Language!A1527</f>
        <v>SOP provides stepwise instructions for test performance</v>
      </c>
      <c r="H9" s="542"/>
      <c r="I9" s="542"/>
    </row>
    <row r="10" spans="1:10" ht="17.45" customHeight="1">
      <c r="A10" s="288"/>
      <c r="B10" s="654" t="e">
        <f>Language!#REF!</f>
        <v>#REF!</v>
      </c>
      <c r="C10" s="654" t="e">
        <v>#REF!</v>
      </c>
      <c r="D10" s="540"/>
      <c r="F10" s="541" t="str">
        <f>Language!A1528</f>
        <v>SOP provides stepwise instructions for test interpretation</v>
      </c>
      <c r="H10" s="542"/>
      <c r="I10" s="542"/>
    </row>
    <row r="11" spans="1:10">
      <c r="A11" s="288"/>
      <c r="B11" s="479"/>
      <c r="C11" s="479"/>
      <c r="E11" s="543"/>
      <c r="F11" s="544"/>
    </row>
    <row r="12" spans="1:10" ht="16.5" thickBot="1">
      <c r="A12" s="294"/>
      <c r="B12" s="539" t="str">
        <f>Language!A1296</f>
        <v>STAPHYLOCOCCUS AUREUS, KEY ID METHODS</v>
      </c>
      <c r="C12" s="539" t="s">
        <v>6180</v>
      </c>
      <c r="D12" s="274"/>
      <c r="F12" s="26"/>
    </row>
    <row r="13" spans="1:10" ht="16.5" thickBot="1">
      <c r="A13" s="288"/>
      <c r="B13" s="278" t="str">
        <f>Language!A1297</f>
        <v>Catalase (H2O2)</v>
      </c>
      <c r="C13" s="278" t="s">
        <v>2466</v>
      </c>
      <c r="D13" s="545"/>
      <c r="F13" s="461"/>
    </row>
    <row r="14" spans="1:10" ht="47.25">
      <c r="A14" s="393" t="s">
        <v>1220</v>
      </c>
      <c r="B14" s="270" t="str">
        <f>Language!A1298</f>
        <v>Is this reagent in use in your lab? (If No, select N/A for the remaining questions about this reagent)</v>
      </c>
      <c r="C14" s="270" t="s">
        <v>6181</v>
      </c>
      <c r="D14" s="282"/>
      <c r="F14" s="546"/>
      <c r="H14" s="262">
        <f t="shared" ref="H14:H20" si="0">D14</f>
        <v>0</v>
      </c>
    </row>
    <row r="15" spans="1:10" ht="63">
      <c r="A15" s="393" t="s">
        <v>1221</v>
      </c>
      <c r="B15" s="471" t="str">
        <f>Language!A1299</f>
        <v>Has an up-to-date SOP been fully implemented?* (If the reagent is in use but there is no SOP, answer "no" to all remaining questions about this reagent)</v>
      </c>
      <c r="C15" s="471" t="s">
        <v>6182</v>
      </c>
      <c r="D15" s="282"/>
      <c r="F15" s="467"/>
      <c r="H15" s="262">
        <f t="shared" si="0"/>
        <v>0</v>
      </c>
      <c r="I15" s="236" t="str">
        <f t="shared" ref="I15:I19" si="1">IF(H15="Yes",1,IF(H15="No",0,"'"))</f>
        <v>'</v>
      </c>
      <c r="J15" s="20"/>
    </row>
    <row r="16" spans="1:10">
      <c r="A16" s="393" t="s">
        <v>1222</v>
      </c>
      <c r="B16" s="471" t="str">
        <f>Language!A1300</f>
        <v>Is the SOP readily available** to bench staff?</v>
      </c>
      <c r="C16" s="471" t="s">
        <v>7635</v>
      </c>
      <c r="D16" s="282"/>
      <c r="F16" s="467"/>
      <c r="H16" s="262">
        <f t="shared" si="0"/>
        <v>0</v>
      </c>
      <c r="I16" s="236" t="str">
        <f t="shared" si="1"/>
        <v>'</v>
      </c>
      <c r="J16" s="20"/>
    </row>
    <row r="17" spans="1:10" ht="31.5">
      <c r="A17" s="393" t="s">
        <v>1223</v>
      </c>
      <c r="B17" s="471" t="str">
        <f>Language!A1301</f>
        <v>Does the SOP define QC organisms, QC frequency, and expected QC results?</v>
      </c>
      <c r="C17" s="471" t="s">
        <v>6183</v>
      </c>
      <c r="D17" s="282"/>
      <c r="F17" s="467"/>
      <c r="H17" s="262">
        <f t="shared" si="0"/>
        <v>0</v>
      </c>
      <c r="I17" s="236" t="str">
        <f t="shared" si="1"/>
        <v>'</v>
      </c>
      <c r="J17" s="20"/>
    </row>
    <row r="18" spans="1:10" ht="31.5">
      <c r="A18" s="393" t="s">
        <v>1224</v>
      </c>
      <c r="B18" s="471" t="str">
        <f>Language!A1302</f>
        <v>Does the SOP provide stepwise instructions for how to perform the test correctly?</v>
      </c>
      <c r="C18" s="471" t="s">
        <v>6184</v>
      </c>
      <c r="D18" s="282"/>
      <c r="F18" s="467"/>
      <c r="H18" s="262">
        <f t="shared" si="0"/>
        <v>0</v>
      </c>
      <c r="I18" s="236" t="str">
        <f t="shared" si="1"/>
        <v>'</v>
      </c>
      <c r="J18" s="20"/>
    </row>
    <row r="19" spans="1:10" ht="31.5">
      <c r="A19" s="393" t="s">
        <v>1225</v>
      </c>
      <c r="B19" s="471" t="str">
        <f>Language!A1303</f>
        <v>Does the SOP provide stepwise instructions for interpreting the test result correctly?</v>
      </c>
      <c r="C19" s="471" t="s">
        <v>6185</v>
      </c>
      <c r="D19" s="282"/>
      <c r="F19" s="488"/>
      <c r="H19" s="262">
        <f t="shared" si="0"/>
        <v>0</v>
      </c>
      <c r="I19" s="236" t="str">
        <f t="shared" si="1"/>
        <v>'</v>
      </c>
    </row>
    <row r="20" spans="1:10" ht="47.25">
      <c r="A20" s="393" t="s">
        <v>1226</v>
      </c>
      <c r="B20" s="270" t="str">
        <f>Language!A1304</f>
        <v>Is catalase testing performed prior to coagulase testing on suspected Staph isolates?</v>
      </c>
      <c r="C20" s="270" t="s">
        <v>6186</v>
      </c>
      <c r="D20" s="492"/>
      <c r="F20" s="488"/>
      <c r="H20" s="262">
        <f t="shared" si="0"/>
        <v>0</v>
      </c>
      <c r="I20" s="236" t="str">
        <f>IF(H20=1,1,IF(H20=2,0.5,IF(H20=3,0,"'")))</f>
        <v>'</v>
      </c>
      <c r="J20" s="534" t="str">
        <f>IF(H20=2,"Red Flag",IF(H20=3,"Red Flag","'"))</f>
        <v>'</v>
      </c>
    </row>
    <row r="21" spans="1:10" ht="16.5" thickBot="1">
      <c r="A21" s="288"/>
      <c r="B21" s="240" t="str">
        <f>Language!A1305</f>
        <v>1: Always - 2:  Sometimes - 3: Never</v>
      </c>
      <c r="C21" s="240" t="s">
        <v>6187</v>
      </c>
      <c r="D21" s="547"/>
      <c r="F21" s="480"/>
      <c r="H21" s="262"/>
      <c r="I21" s="236"/>
    </row>
    <row r="22" spans="1:10" ht="16.5" thickBot="1">
      <c r="A22" s="288"/>
      <c r="B22" s="278" t="str">
        <f>Language!A1306</f>
        <v>Coagulase plasma</v>
      </c>
      <c r="C22" s="278" t="s">
        <v>6064</v>
      </c>
      <c r="D22" s="545"/>
      <c r="F22" s="461"/>
    </row>
    <row r="23" spans="1:10" ht="47.25">
      <c r="A23" s="393" t="s">
        <v>1227</v>
      </c>
      <c r="B23" s="270" t="str">
        <f>Language!A1307</f>
        <v>Is this reagent in use in your lab? (If No, select N/A for the remaining questions about this reagent)</v>
      </c>
      <c r="C23" s="270" t="s">
        <v>6181</v>
      </c>
      <c r="D23" s="282"/>
      <c r="F23" s="546"/>
      <c r="H23" s="262">
        <f t="shared" ref="H23:H29" si="2">D23</f>
        <v>0</v>
      </c>
    </row>
    <row r="24" spans="1:10" ht="63">
      <c r="A24" s="393" t="s">
        <v>1228</v>
      </c>
      <c r="B24" s="270" t="str">
        <f>Language!A1308</f>
        <v>Has an up-to-date SOP been fully implemented?* (If the reagent is in use but there is no SOP, answer "no" to all remaining questions about this reagent)</v>
      </c>
      <c r="C24" s="270" t="s">
        <v>6182</v>
      </c>
      <c r="D24" s="282"/>
      <c r="F24" s="467"/>
      <c r="H24" s="262">
        <f t="shared" si="2"/>
        <v>0</v>
      </c>
      <c r="I24" s="236" t="str">
        <f t="shared" ref="I24:I28" si="3">IF(H24="Yes",1,IF(H24="No",0,"'"))</f>
        <v>'</v>
      </c>
    </row>
    <row r="25" spans="1:10">
      <c r="A25" s="393" t="s">
        <v>1229</v>
      </c>
      <c r="B25" s="270" t="str">
        <f>Language!A1309</f>
        <v>Is the SOP readily available** to bench staff?</v>
      </c>
      <c r="C25" s="270" t="s">
        <v>7635</v>
      </c>
      <c r="D25" s="282"/>
      <c r="F25" s="467"/>
      <c r="H25" s="262">
        <f t="shared" si="2"/>
        <v>0</v>
      </c>
      <c r="I25" s="236" t="str">
        <f t="shared" si="3"/>
        <v>'</v>
      </c>
    </row>
    <row r="26" spans="1:10" ht="31.5">
      <c r="A26" s="393" t="s">
        <v>1230</v>
      </c>
      <c r="B26" s="270" t="str">
        <f>Language!A1310</f>
        <v>Does the SOP define QC organisms, QC frequency, and expected QC results?</v>
      </c>
      <c r="C26" s="270" t="s">
        <v>6183</v>
      </c>
      <c r="D26" s="282"/>
      <c r="F26" s="467"/>
      <c r="H26" s="262">
        <f t="shared" si="2"/>
        <v>0</v>
      </c>
      <c r="I26" s="236" t="str">
        <f t="shared" si="3"/>
        <v>'</v>
      </c>
    </row>
    <row r="27" spans="1:10" ht="31.5">
      <c r="A27" s="393" t="s">
        <v>1231</v>
      </c>
      <c r="B27" s="270" t="str">
        <f>Language!A1311</f>
        <v>Does the SOP provide stepwise instructions for inoculation and incubation?</v>
      </c>
      <c r="C27" s="270" t="s">
        <v>6188</v>
      </c>
      <c r="D27" s="282"/>
      <c r="F27" s="467"/>
      <c r="H27" s="262">
        <f t="shared" si="2"/>
        <v>0</v>
      </c>
      <c r="I27" s="236" t="str">
        <f t="shared" si="3"/>
        <v>'</v>
      </c>
    </row>
    <row r="28" spans="1:10" ht="31.5">
      <c r="A28" s="393" t="s">
        <v>1232</v>
      </c>
      <c r="B28" s="270" t="str">
        <f>Language!A1312</f>
        <v>Does the SOP provide stepwise instructions for reading and interpretation?</v>
      </c>
      <c r="C28" s="270" t="s">
        <v>6189</v>
      </c>
      <c r="D28" s="282"/>
      <c r="F28" s="488"/>
      <c r="H28" s="262">
        <f t="shared" si="2"/>
        <v>0</v>
      </c>
      <c r="I28" s="236" t="str">
        <f t="shared" si="3"/>
        <v>'</v>
      </c>
    </row>
    <row r="29" spans="1:10" ht="31.5">
      <c r="A29" s="393" t="s">
        <v>1233</v>
      </c>
      <c r="B29" s="270" t="str">
        <f>Language!A1313</f>
        <v>What is the source of the plasma used for coagulase testing?</v>
      </c>
      <c r="C29" s="270" t="s">
        <v>6190</v>
      </c>
      <c r="D29" s="282"/>
      <c r="F29" s="488"/>
      <c r="H29" s="262">
        <f t="shared" si="2"/>
        <v>0</v>
      </c>
      <c r="I29" s="236" t="str">
        <f>IF(H29=1,1,IF(H29=2,1,IF(H29=3,0.5,IF(H29=4,0,"'"))))</f>
        <v>'</v>
      </c>
    </row>
    <row r="30" spans="1:10" ht="47.25">
      <c r="A30" s="288"/>
      <c r="B30" s="240" t="str">
        <f>Language!A1314</f>
        <v xml:space="preserve">1: Commercially purchased Rabbit plasma – 2: Locally bled rabbit – 3: Human plasma – 4: Other source (please describe in comments) </v>
      </c>
      <c r="C30" s="240" t="s">
        <v>6191</v>
      </c>
      <c r="D30" s="547"/>
      <c r="F30" s="480"/>
      <c r="H30" s="262"/>
      <c r="I30" s="236"/>
    </row>
    <row r="31" spans="1:10" ht="47.25">
      <c r="A31" s="393" t="s">
        <v>1234</v>
      </c>
      <c r="B31" s="270" t="str">
        <f>Language!A1315</f>
        <v>Are negative slide coagulase results confirmed with a tube coagulase test before being reported?</v>
      </c>
      <c r="C31" s="270" t="s">
        <v>6902</v>
      </c>
      <c r="D31" s="492"/>
      <c r="F31" s="488"/>
      <c r="H31" s="262">
        <f>D31</f>
        <v>0</v>
      </c>
      <c r="I31" s="236" t="str">
        <f>IF(H31=1,1,IF(H31=2,0.5,IF(H31=3,0,"'")))</f>
        <v>'</v>
      </c>
      <c r="J31" s="534" t="str">
        <f>IF(H31=2,"Red Flag",IF(H31=3,"Red Flag","'"))</f>
        <v>'</v>
      </c>
    </row>
    <row r="32" spans="1:10" ht="31.5">
      <c r="A32" s="288"/>
      <c r="B32" s="240" t="str">
        <f>Language!A1316</f>
        <v>1: Always 2:  Sometimes 3: Never; NA, lab does not perform slide coagulase testing</v>
      </c>
      <c r="C32" s="240" t="s">
        <v>6192</v>
      </c>
      <c r="D32" s="547"/>
      <c r="F32" s="480"/>
      <c r="H32" s="262"/>
      <c r="I32" s="236"/>
    </row>
    <row r="33" spans="1:9" ht="16.5" thickBot="1">
      <c r="A33" s="288"/>
      <c r="B33" s="240"/>
      <c r="C33" s="240"/>
      <c r="D33" s="547"/>
      <c r="F33" s="480"/>
      <c r="H33" s="262"/>
      <c r="I33" s="236"/>
    </row>
    <row r="34" spans="1:9" ht="32.25" thickBot="1">
      <c r="A34" s="294"/>
      <c r="B34" s="539" t="str">
        <f>Language!A1317</f>
        <v>STAPHYLOCOCCUS AUREUS, OTHER ID METHODS</v>
      </c>
      <c r="C34" s="539" t="s">
        <v>6193</v>
      </c>
      <c r="D34" s="274"/>
      <c r="F34" s="461"/>
      <c r="H34" s="262"/>
      <c r="I34" s="236"/>
    </row>
    <row r="35" spans="1:9" ht="16.5" thickBot="1">
      <c r="A35" s="288"/>
      <c r="B35" s="278" t="str">
        <f>Language!A1318</f>
        <v>Staph latex agglutination</v>
      </c>
      <c r="C35" s="278" t="s">
        <v>7535</v>
      </c>
      <c r="D35" s="545"/>
      <c r="F35" s="461"/>
    </row>
    <row r="36" spans="1:9" ht="47.25">
      <c r="A36" s="393" t="s">
        <v>1235</v>
      </c>
      <c r="B36" s="270" t="str">
        <f>Language!A1319</f>
        <v>Is this reagent in use in your lab? (If No, select N/A for the remaining questions about this reagent)</v>
      </c>
      <c r="C36" s="270" t="s">
        <v>6181</v>
      </c>
      <c r="D36" s="282"/>
      <c r="F36" s="467"/>
      <c r="H36" s="262">
        <f>D36</f>
        <v>0</v>
      </c>
    </row>
    <row r="37" spans="1:9" ht="63">
      <c r="A37" s="393" t="s">
        <v>1236</v>
      </c>
      <c r="B37" s="270" t="str">
        <f>Language!A1320</f>
        <v>Has an up-to-date SOP been fully implemented?* (If the reagent is in use but there is no SOP, answer "no" to all remaining questions about this reagent)</v>
      </c>
      <c r="C37" s="270" t="s">
        <v>6182</v>
      </c>
      <c r="D37" s="282"/>
      <c r="F37" s="467"/>
      <c r="H37" s="262">
        <f t="shared" ref="H37:H42" si="4">D37</f>
        <v>0</v>
      </c>
      <c r="I37" s="236" t="str">
        <f>IF(H37="Yes",1,IF(H37="No",0,"'"))</f>
        <v>'</v>
      </c>
    </row>
    <row r="38" spans="1:9">
      <c r="A38" s="393" t="s">
        <v>1237</v>
      </c>
      <c r="B38" s="270" t="str">
        <f>Language!A1321</f>
        <v>Is the SOP readily available** to bench staff?</v>
      </c>
      <c r="C38" s="270" t="s">
        <v>7635</v>
      </c>
      <c r="D38" s="282"/>
      <c r="F38" s="467"/>
      <c r="H38" s="262">
        <f t="shared" si="4"/>
        <v>0</v>
      </c>
      <c r="I38" s="236" t="str">
        <f t="shared" ref="I38:I41" si="5">IF(H38="Yes",1,IF(H38="No",0,"'"))</f>
        <v>'</v>
      </c>
    </row>
    <row r="39" spans="1:9" ht="31.5">
      <c r="A39" s="393" t="s">
        <v>1238</v>
      </c>
      <c r="B39" s="270" t="str">
        <f>Language!A1322</f>
        <v>Does the SOP define QC organisms, QC frequency, and expected QC results?</v>
      </c>
      <c r="C39" s="270" t="s">
        <v>6183</v>
      </c>
      <c r="D39" s="282"/>
      <c r="F39" s="467"/>
      <c r="H39" s="262">
        <f t="shared" si="4"/>
        <v>0</v>
      </c>
      <c r="I39" s="236" t="str">
        <f t="shared" si="5"/>
        <v>'</v>
      </c>
    </row>
    <row r="40" spans="1:9" ht="31.5">
      <c r="A40" s="393" t="s">
        <v>1239</v>
      </c>
      <c r="B40" s="270" t="str">
        <f>Language!A1323</f>
        <v>Does the SOP provide stepwise instructions for inoculation and incubation?</v>
      </c>
      <c r="C40" s="270" t="s">
        <v>6188</v>
      </c>
      <c r="D40" s="282"/>
      <c r="F40" s="467"/>
      <c r="H40" s="262">
        <f t="shared" si="4"/>
        <v>0</v>
      </c>
      <c r="I40" s="236" t="str">
        <f t="shared" si="5"/>
        <v>'</v>
      </c>
    </row>
    <row r="41" spans="1:9" ht="31.5">
      <c r="A41" s="393" t="s">
        <v>1240</v>
      </c>
      <c r="B41" s="270" t="str">
        <f>Language!A1324</f>
        <v>Does the SOP provide stepwise instructions for reading and interpretation?</v>
      </c>
      <c r="C41" s="270" t="s">
        <v>6189</v>
      </c>
      <c r="D41" s="282"/>
      <c r="F41" s="488"/>
      <c r="H41" s="262">
        <f t="shared" si="4"/>
        <v>0</v>
      </c>
      <c r="I41" s="236" t="str">
        <f t="shared" si="5"/>
        <v>'</v>
      </c>
    </row>
    <row r="42" spans="1:9" ht="31.5">
      <c r="A42" s="393" t="s">
        <v>1241</v>
      </c>
      <c r="B42" s="270" t="str">
        <f>Language!A1325</f>
        <v>Are disposable reaction cards discarded after use (not reused)?</v>
      </c>
      <c r="C42" s="270" t="s">
        <v>7637</v>
      </c>
      <c r="D42" s="492"/>
      <c r="F42" s="488"/>
      <c r="H42" s="262">
        <f t="shared" si="4"/>
        <v>0</v>
      </c>
      <c r="I42" s="236" t="str">
        <f>IF(H42=1,1,IF(H42=2,0.5,IF(H42=3,0,"'")))</f>
        <v>'</v>
      </c>
    </row>
    <row r="43" spans="1:9" ht="48" thickBot="1">
      <c r="A43" s="288"/>
      <c r="B43" s="240" t="str">
        <f>Language!A1326</f>
        <v>1: Always - 2:  Sometimes - 3: No - NA, lab does not use latex agglutination to identify Staph</v>
      </c>
      <c r="C43" s="240" t="s">
        <v>6195</v>
      </c>
      <c r="F43" s="480"/>
      <c r="H43" s="262"/>
      <c r="I43" s="236"/>
    </row>
    <row r="44" spans="1:9" ht="16.5" thickBot="1">
      <c r="A44" s="288"/>
      <c r="B44" s="278" t="str">
        <f>Language!A1327</f>
        <v>Staph chromagar</v>
      </c>
      <c r="C44" s="278" t="s">
        <v>2159</v>
      </c>
      <c r="D44" s="545"/>
      <c r="F44" s="461"/>
    </row>
    <row r="45" spans="1:9" ht="47.25">
      <c r="A45" s="393" t="s">
        <v>1242</v>
      </c>
      <c r="B45" s="270" t="str">
        <f>Language!A1328</f>
        <v>Is this reagent in use in your lab? (If No, select N/A for the remaining questions about this reagent)</v>
      </c>
      <c r="C45" s="270" t="s">
        <v>6181</v>
      </c>
      <c r="D45" s="282"/>
      <c r="F45" s="467"/>
      <c r="H45" s="262">
        <f t="shared" ref="H45:H50" si="6">D45</f>
        <v>0</v>
      </c>
      <c r="I45" s="236"/>
    </row>
    <row r="46" spans="1:9" ht="63">
      <c r="A46" s="393" t="s">
        <v>1243</v>
      </c>
      <c r="B46" s="270" t="str">
        <f>Language!A1329</f>
        <v>Has an up-to-date SOP been fully implemented?* (If the reagent is in use but there is no SOP, answer "no" to all remaining questions about this reagent)</v>
      </c>
      <c r="C46" s="270" t="s">
        <v>6182</v>
      </c>
      <c r="D46" s="282"/>
      <c r="F46" s="467"/>
      <c r="H46" s="262">
        <f t="shared" si="6"/>
        <v>0</v>
      </c>
      <c r="I46" s="236" t="str">
        <f>IF(H46="Yes",1,IF(H46="No",0,"'"))</f>
        <v>'</v>
      </c>
    </row>
    <row r="47" spans="1:9">
      <c r="A47" s="393" t="s">
        <v>1244</v>
      </c>
      <c r="B47" s="270" t="str">
        <f>Language!A1330</f>
        <v>Is the SOP readily available** to bench staff?</v>
      </c>
      <c r="C47" s="270" t="s">
        <v>7635</v>
      </c>
      <c r="D47" s="282"/>
      <c r="F47" s="467"/>
      <c r="H47" s="262">
        <f t="shared" si="6"/>
        <v>0</v>
      </c>
      <c r="I47" s="236" t="str">
        <f t="shared" ref="I47:I50" si="7">IF(H47="Yes",1,IF(H47="No",0,"'"))</f>
        <v>'</v>
      </c>
    </row>
    <row r="48" spans="1:9" ht="31.5">
      <c r="A48" s="393" t="s">
        <v>1245</v>
      </c>
      <c r="B48" s="270" t="str">
        <f>Language!A1331</f>
        <v>Does the SOP define QC organisms, QC frequency, and expected QC results?</v>
      </c>
      <c r="C48" s="270" t="s">
        <v>6183</v>
      </c>
      <c r="D48" s="282"/>
      <c r="F48" s="467"/>
      <c r="H48" s="262">
        <f t="shared" si="6"/>
        <v>0</v>
      </c>
      <c r="I48" s="236" t="str">
        <f t="shared" si="7"/>
        <v>'</v>
      </c>
    </row>
    <row r="49" spans="1:9" ht="31.5">
      <c r="A49" s="393" t="s">
        <v>1246</v>
      </c>
      <c r="B49" s="270" t="str">
        <f>Language!A1332</f>
        <v>Does the SOP provide stepwise instructions for inoculation and incubation?</v>
      </c>
      <c r="C49" s="270" t="s">
        <v>6188</v>
      </c>
      <c r="D49" s="282"/>
      <c r="F49" s="467"/>
      <c r="H49" s="262">
        <f t="shared" si="6"/>
        <v>0</v>
      </c>
      <c r="I49" s="236" t="str">
        <f t="shared" si="7"/>
        <v>'</v>
      </c>
    </row>
    <row r="50" spans="1:9" ht="32.25" thickBot="1">
      <c r="A50" s="393" t="s">
        <v>1247</v>
      </c>
      <c r="B50" s="270" t="str">
        <f>Language!A1333</f>
        <v>Does the SOP provide stepwise instructions for reading and interpretation?</v>
      </c>
      <c r="C50" s="270" t="s">
        <v>6189</v>
      </c>
      <c r="D50" s="282"/>
      <c r="F50" s="467"/>
      <c r="H50" s="262">
        <f t="shared" si="6"/>
        <v>0</v>
      </c>
      <c r="I50" s="236" t="str">
        <f t="shared" si="7"/>
        <v>'</v>
      </c>
    </row>
    <row r="51" spans="1:9" ht="16.5" thickBot="1">
      <c r="A51" s="288"/>
      <c r="B51" s="278" t="str">
        <f>Language!A1334</f>
        <v>DNase</v>
      </c>
      <c r="C51" s="278" t="s">
        <v>2160</v>
      </c>
      <c r="D51" s="545"/>
      <c r="F51" s="461"/>
      <c r="H51" s="262"/>
      <c r="I51" s="236"/>
    </row>
    <row r="52" spans="1:9" ht="47.25">
      <c r="A52" s="393" t="s">
        <v>1248</v>
      </c>
      <c r="B52" s="270" t="str">
        <f>Language!A1335</f>
        <v>Is this reagent in use in your lab? (If No, select N/A for the remaining questions about this reagent)</v>
      </c>
      <c r="C52" s="270" t="s">
        <v>6181</v>
      </c>
      <c r="D52" s="282"/>
      <c r="F52" s="467"/>
      <c r="H52" s="262">
        <f t="shared" ref="H52:H57" si="8">D52</f>
        <v>0</v>
      </c>
      <c r="I52" s="236"/>
    </row>
    <row r="53" spans="1:9" ht="63">
      <c r="A53" s="393" t="s">
        <v>1249</v>
      </c>
      <c r="B53" s="270" t="str">
        <f>Language!A1336</f>
        <v>Has an up-to-date SOP been fully implemented?* (If the reagent is in use but there is no SOP, answer "no" to all remaining questions about this reagent)</v>
      </c>
      <c r="C53" s="270" t="s">
        <v>6182</v>
      </c>
      <c r="D53" s="282"/>
      <c r="F53" s="467"/>
      <c r="H53" s="262">
        <f t="shared" si="8"/>
        <v>0</v>
      </c>
      <c r="I53" s="236" t="str">
        <f>IF(H53="Yes",1,IF(H53="No",0,"'"))</f>
        <v>'</v>
      </c>
    </row>
    <row r="54" spans="1:9">
      <c r="A54" s="393" t="s">
        <v>1250</v>
      </c>
      <c r="B54" s="270" t="str">
        <f>Language!A1337</f>
        <v>Is the SOP readily available** to bench staff?</v>
      </c>
      <c r="C54" s="270" t="s">
        <v>7635</v>
      </c>
      <c r="D54" s="282"/>
      <c r="F54" s="467"/>
      <c r="H54" s="262">
        <f t="shared" si="8"/>
        <v>0</v>
      </c>
      <c r="I54" s="236" t="str">
        <f t="shared" ref="I54:I57" si="9">IF(H54="Yes",1,IF(H54="No",0,"'"))</f>
        <v>'</v>
      </c>
    </row>
    <row r="55" spans="1:9" ht="31.5">
      <c r="A55" s="393" t="s">
        <v>1251</v>
      </c>
      <c r="B55" s="270" t="str">
        <f>Language!A1338</f>
        <v>Does the SOP define QC organisms, QC frequency, and expected QC results?</v>
      </c>
      <c r="C55" s="270" t="s">
        <v>6183</v>
      </c>
      <c r="D55" s="282"/>
      <c r="F55" s="467"/>
      <c r="H55" s="262">
        <f t="shared" si="8"/>
        <v>0</v>
      </c>
      <c r="I55" s="236" t="str">
        <f t="shared" si="9"/>
        <v>'</v>
      </c>
    </row>
    <row r="56" spans="1:9" ht="31.5">
      <c r="A56" s="393" t="s">
        <v>1252</v>
      </c>
      <c r="B56" s="270" t="str">
        <f>Language!A1339</f>
        <v>Does the SOP provide stepwise instructions for inoculation and incubation?</v>
      </c>
      <c r="C56" s="270" t="s">
        <v>6188</v>
      </c>
      <c r="D56" s="282"/>
      <c r="F56" s="467"/>
      <c r="H56" s="262">
        <f t="shared" si="8"/>
        <v>0</v>
      </c>
      <c r="I56" s="236" t="str">
        <f t="shared" si="9"/>
        <v>'</v>
      </c>
    </row>
    <row r="57" spans="1:9" ht="31.5">
      <c r="A57" s="393" t="s">
        <v>1253</v>
      </c>
      <c r="B57" s="270" t="str">
        <f>Language!A1340</f>
        <v>Does the SOP provide stepwise instructions for reading and interpretation?</v>
      </c>
      <c r="C57" s="270" t="s">
        <v>6189</v>
      </c>
      <c r="D57" s="282"/>
      <c r="F57" s="467"/>
      <c r="H57" s="262">
        <f t="shared" si="8"/>
        <v>0</v>
      </c>
      <c r="I57" s="236" t="str">
        <f t="shared" si="9"/>
        <v>'</v>
      </c>
    </row>
    <row r="58" spans="1:9" ht="16.5" thickBot="1">
      <c r="A58" s="548"/>
      <c r="B58" s="270"/>
      <c r="C58" s="270"/>
      <c r="F58" s="26"/>
    </row>
    <row r="59" spans="1:9" ht="32.25" thickBot="1">
      <c r="A59" s="294"/>
      <c r="B59" s="539" t="str">
        <f>Language!A1341</f>
        <v>STREPTOCOCCUS PNEUMONIAE, CONVENTIONAL ID METHODS</v>
      </c>
      <c r="C59" s="539" t="s">
        <v>6597</v>
      </c>
      <c r="D59" s="274"/>
      <c r="F59" s="461"/>
    </row>
    <row r="60" spans="1:9" ht="16.5" thickBot="1">
      <c r="A60" s="288"/>
      <c r="B60" s="278" t="str">
        <f>Language!A1342</f>
        <v>PYR</v>
      </c>
      <c r="C60" s="278" t="s">
        <v>2161</v>
      </c>
      <c r="D60" s="545"/>
      <c r="F60" s="461"/>
    </row>
    <row r="61" spans="1:9" ht="47.25">
      <c r="A61" s="393" t="s">
        <v>1254</v>
      </c>
      <c r="B61" s="270" t="str">
        <f>Language!A1343</f>
        <v>Is this reagent in use in your lab? (If No, select N/A for the remaining questions about this reagent)</v>
      </c>
      <c r="C61" s="270" t="s">
        <v>6181</v>
      </c>
      <c r="D61" s="282"/>
      <c r="F61" s="467"/>
      <c r="H61" s="262">
        <f t="shared" ref="H61:H66" si="10">D61</f>
        <v>0</v>
      </c>
      <c r="I61" s="236"/>
    </row>
    <row r="62" spans="1:9" ht="63">
      <c r="A62" s="393" t="s">
        <v>1255</v>
      </c>
      <c r="B62" s="270" t="str">
        <f>Language!A1344</f>
        <v>Has an up-to-date SOP been fully implemented?* (If the reagent is in use but there is no SOP, answer "no" to all remaining questions about this reagent)</v>
      </c>
      <c r="C62" s="270" t="s">
        <v>6182</v>
      </c>
      <c r="D62" s="282"/>
      <c r="F62" s="467"/>
      <c r="H62" s="262">
        <f t="shared" si="10"/>
        <v>0</v>
      </c>
      <c r="I62" s="236" t="str">
        <f>IF(H62="Yes",1,IF(H62="No",0,"'"))</f>
        <v>'</v>
      </c>
    </row>
    <row r="63" spans="1:9">
      <c r="A63" s="393" t="s">
        <v>1256</v>
      </c>
      <c r="B63" s="270" t="str">
        <f>Language!A1345</f>
        <v>Is the SOP readily available** to bench staff?</v>
      </c>
      <c r="C63" s="270" t="s">
        <v>7635</v>
      </c>
      <c r="D63" s="282"/>
      <c r="F63" s="467"/>
      <c r="H63" s="262">
        <f t="shared" si="10"/>
        <v>0</v>
      </c>
      <c r="I63" s="236" t="str">
        <f t="shared" ref="I63:I66" si="11">IF(H63="Yes",1,IF(H63="No",0,"'"))</f>
        <v>'</v>
      </c>
    </row>
    <row r="64" spans="1:9" ht="31.5">
      <c r="A64" s="393" t="s">
        <v>1257</v>
      </c>
      <c r="B64" s="270" t="str">
        <f>Language!A1346</f>
        <v>Does the SOP define QC organisms, QC frequency, and expected QC results?</v>
      </c>
      <c r="C64" s="270" t="s">
        <v>6183</v>
      </c>
      <c r="D64" s="282"/>
      <c r="F64" s="467"/>
      <c r="H64" s="262">
        <f t="shared" si="10"/>
        <v>0</v>
      </c>
      <c r="I64" s="236" t="str">
        <f t="shared" si="11"/>
        <v>'</v>
      </c>
    </row>
    <row r="65" spans="1:9" ht="31.5">
      <c r="A65" s="393" t="s">
        <v>1258</v>
      </c>
      <c r="B65" s="270" t="str">
        <f>Language!A1347</f>
        <v>Does the SOP provide stepwise instructions for inoculation and incubation?</v>
      </c>
      <c r="C65" s="270" t="s">
        <v>6188</v>
      </c>
      <c r="D65" s="282"/>
      <c r="F65" s="467"/>
      <c r="H65" s="262">
        <f t="shared" si="10"/>
        <v>0</v>
      </c>
      <c r="I65" s="236" t="str">
        <f t="shared" si="11"/>
        <v>'</v>
      </c>
    </row>
    <row r="66" spans="1:9" ht="32.25" thickBot="1">
      <c r="A66" s="393" t="s">
        <v>1259</v>
      </c>
      <c r="B66" s="270" t="str">
        <f>Language!A1348</f>
        <v>Does the SOP provide stepwise instructions for reading and interpretation?</v>
      </c>
      <c r="C66" s="270" t="s">
        <v>6189</v>
      </c>
      <c r="D66" s="282"/>
      <c r="F66" s="467"/>
      <c r="H66" s="262">
        <f t="shared" si="10"/>
        <v>0</v>
      </c>
      <c r="I66" s="236" t="str">
        <f t="shared" si="11"/>
        <v>'</v>
      </c>
    </row>
    <row r="67" spans="1:9" ht="16.5" thickBot="1">
      <c r="A67" s="288"/>
      <c r="B67" s="278" t="str">
        <f>Language!A1349</f>
        <v>Bile solubility (deoxycholate)</v>
      </c>
      <c r="C67" s="278" t="s">
        <v>6066</v>
      </c>
      <c r="D67" s="516"/>
      <c r="F67" s="461"/>
    </row>
    <row r="68" spans="1:9" ht="47.25">
      <c r="A68" s="393" t="s">
        <v>1260</v>
      </c>
      <c r="B68" s="270" t="str">
        <f>Language!A1350</f>
        <v>Is this reagent in use in your lab? (If No, select N/A for the remaining questions about this reagent)</v>
      </c>
      <c r="C68" s="270" t="s">
        <v>6181</v>
      </c>
      <c r="D68" s="282"/>
      <c r="F68" s="546"/>
      <c r="H68" s="262">
        <f t="shared" ref="H68:H73" si="12">D68</f>
        <v>0</v>
      </c>
    </row>
    <row r="69" spans="1:9" ht="63">
      <c r="A69" s="393" t="s">
        <v>1261</v>
      </c>
      <c r="B69" s="270" t="str">
        <f>Language!A1351</f>
        <v>Has an up-to-date SOP been fully implemented?* (If the reagent is in use but there is no SOP, answer "no" to all remaining questions about this reagent)</v>
      </c>
      <c r="C69" s="270" t="s">
        <v>6182</v>
      </c>
      <c r="D69" s="282"/>
      <c r="F69" s="467"/>
      <c r="H69" s="262">
        <f t="shared" si="12"/>
        <v>0</v>
      </c>
      <c r="I69" s="236" t="str">
        <f>IF(H69="Yes",1,IF(H69="No",0,"'"))</f>
        <v>'</v>
      </c>
    </row>
    <row r="70" spans="1:9">
      <c r="A70" s="393" t="s">
        <v>1262</v>
      </c>
      <c r="B70" s="270" t="str">
        <f>Language!A1352</f>
        <v>Is the SOP readily available** to bench staff?</v>
      </c>
      <c r="C70" s="270" t="s">
        <v>7635</v>
      </c>
      <c r="D70" s="282"/>
      <c r="F70" s="467"/>
      <c r="H70" s="262">
        <f t="shared" si="12"/>
        <v>0</v>
      </c>
      <c r="I70" s="236" t="str">
        <f t="shared" ref="I70:I73" si="13">IF(H70="Yes",1,IF(H70="No",0,"'"))</f>
        <v>'</v>
      </c>
    </row>
    <row r="71" spans="1:9" ht="31.5">
      <c r="A71" s="393" t="s">
        <v>1263</v>
      </c>
      <c r="B71" s="270" t="str">
        <f>Language!A1353</f>
        <v>Does the SOP define QC organisms, QC frequency, and expected QC results?</v>
      </c>
      <c r="C71" s="270" t="s">
        <v>6183</v>
      </c>
      <c r="D71" s="282"/>
      <c r="F71" s="467"/>
      <c r="H71" s="262">
        <f t="shared" si="12"/>
        <v>0</v>
      </c>
      <c r="I71" s="236" t="str">
        <f t="shared" si="13"/>
        <v>'</v>
      </c>
    </row>
    <row r="72" spans="1:9" ht="31.5">
      <c r="A72" s="393" t="s">
        <v>1264</v>
      </c>
      <c r="B72" s="270" t="str">
        <f>Language!A1354</f>
        <v>Does the SOP provide stepwise instructions for inoculation and incubation?</v>
      </c>
      <c r="C72" s="270" t="s">
        <v>6188</v>
      </c>
      <c r="D72" s="282"/>
      <c r="F72" s="467"/>
      <c r="H72" s="262">
        <f t="shared" si="12"/>
        <v>0</v>
      </c>
      <c r="I72" s="236" t="str">
        <f t="shared" si="13"/>
        <v>'</v>
      </c>
    </row>
    <row r="73" spans="1:9" ht="32.25" thickBot="1">
      <c r="A73" s="393" t="s">
        <v>1265</v>
      </c>
      <c r="B73" s="270" t="str">
        <f>Language!A1355</f>
        <v>Does the SOP provide stepwise instructions for reading and interpretation?</v>
      </c>
      <c r="C73" s="270" t="s">
        <v>6189</v>
      </c>
      <c r="D73" s="282"/>
      <c r="F73" s="467"/>
      <c r="H73" s="262">
        <f t="shared" si="12"/>
        <v>0</v>
      </c>
      <c r="I73" s="236" t="str">
        <f t="shared" si="13"/>
        <v>'</v>
      </c>
    </row>
    <row r="74" spans="1:9" ht="16.5" thickBot="1">
      <c r="A74" s="288"/>
      <c r="B74" s="278" t="str">
        <f>Language!A1356</f>
        <v>Optochin (“P”) disk</v>
      </c>
      <c r="C74" s="278" t="s">
        <v>6196</v>
      </c>
      <c r="D74" s="545"/>
      <c r="F74" s="461"/>
    </row>
    <row r="75" spans="1:9" ht="47.25">
      <c r="A75" s="393" t="s">
        <v>1266</v>
      </c>
      <c r="B75" s="270" t="str">
        <f>Language!A1357</f>
        <v>Is this reagent in use in your lab? (If No, select N/A for the remaining questions about this reagent)</v>
      </c>
      <c r="C75" s="270" t="s">
        <v>6181</v>
      </c>
      <c r="D75" s="282"/>
      <c r="F75" s="546"/>
      <c r="H75" s="262">
        <f t="shared" ref="H75:H81" si="14">D75</f>
        <v>0</v>
      </c>
    </row>
    <row r="76" spans="1:9" ht="63">
      <c r="A76" s="393" t="s">
        <v>1267</v>
      </c>
      <c r="B76" s="270" t="str">
        <f>Language!A1358</f>
        <v>Has an up-to-date SOP been fully implemented?* (If the reagent is in use but there is no SOP, answer "no" to all remaining questions about this reagent)</v>
      </c>
      <c r="C76" s="270" t="s">
        <v>6182</v>
      </c>
      <c r="D76" s="282"/>
      <c r="F76" s="467"/>
      <c r="H76" s="262">
        <f t="shared" si="14"/>
        <v>0</v>
      </c>
      <c r="I76" s="236" t="str">
        <f>IF(H76="Yes",1,IF(H76="No",0,"'"))</f>
        <v>'</v>
      </c>
    </row>
    <row r="77" spans="1:9">
      <c r="A77" s="393" t="s">
        <v>1268</v>
      </c>
      <c r="B77" s="270" t="str">
        <f>Language!A1359</f>
        <v>Is the SOP readily available** to bench staff?</v>
      </c>
      <c r="C77" s="270" t="s">
        <v>7635</v>
      </c>
      <c r="D77" s="282"/>
      <c r="F77" s="467"/>
      <c r="H77" s="262">
        <f t="shared" si="14"/>
        <v>0</v>
      </c>
      <c r="I77" s="236" t="str">
        <f t="shared" ref="I77:I80" si="15">IF(H77="Yes",1,IF(H77="No",0,"'"))</f>
        <v>'</v>
      </c>
    </row>
    <row r="78" spans="1:9" ht="31.5">
      <c r="A78" s="393" t="s">
        <v>1269</v>
      </c>
      <c r="B78" s="270" t="str">
        <f>Language!A1360</f>
        <v>Does the SOP define QC organisms, QC frequency, and expected QC results?</v>
      </c>
      <c r="C78" s="270" t="s">
        <v>6183</v>
      </c>
      <c r="D78" s="282"/>
      <c r="F78" s="467"/>
      <c r="H78" s="262">
        <f t="shared" si="14"/>
        <v>0</v>
      </c>
      <c r="I78" s="236" t="str">
        <f t="shared" si="15"/>
        <v>'</v>
      </c>
    </row>
    <row r="79" spans="1:9" ht="31.5">
      <c r="A79" s="393" t="s">
        <v>1270</v>
      </c>
      <c r="B79" s="270" t="str">
        <f>Language!A1361</f>
        <v>Does the SOP provide stepwise instructions for inoculation and incubation?</v>
      </c>
      <c r="C79" s="270" t="s">
        <v>6188</v>
      </c>
      <c r="D79" s="282"/>
      <c r="F79" s="467"/>
      <c r="H79" s="262">
        <f t="shared" si="14"/>
        <v>0</v>
      </c>
      <c r="I79" s="236" t="str">
        <f t="shared" si="15"/>
        <v>'</v>
      </c>
    </row>
    <row r="80" spans="1:9" ht="31.5">
      <c r="A80" s="393" t="s">
        <v>1271</v>
      </c>
      <c r="B80" s="270" t="str">
        <f>Language!A1362</f>
        <v>Does the SOP provide stepwise instructions for reading and interpretation?</v>
      </c>
      <c r="C80" s="270" t="s">
        <v>6189</v>
      </c>
      <c r="D80" s="282"/>
      <c r="F80" s="488"/>
      <c r="H80" s="262">
        <f t="shared" si="14"/>
        <v>0</v>
      </c>
      <c r="I80" s="236" t="str">
        <f t="shared" si="15"/>
        <v>'</v>
      </c>
    </row>
    <row r="81" spans="1:10" ht="48" thickBot="1">
      <c r="A81" s="393" t="s">
        <v>1272</v>
      </c>
      <c r="B81" s="270" t="str">
        <f>Language!A1363</f>
        <v>If the Optochin result is equivocal (9-13mm), is bile solubility or other additional testing performed to confirm the ID?</v>
      </c>
      <c r="C81" s="270" t="s">
        <v>6197</v>
      </c>
      <c r="D81" s="282"/>
      <c r="F81" s="488"/>
      <c r="H81" s="262">
        <f t="shared" si="14"/>
        <v>0</v>
      </c>
      <c r="I81" s="236" t="str">
        <f>IF(H81="Yes",1,IF(H81="No",0,"'"))</f>
        <v>'</v>
      </c>
      <c r="J81" s="236" t="str">
        <f>IF(D81="No","Red Flag","'")</f>
        <v>'</v>
      </c>
    </row>
    <row r="82" spans="1:10" ht="16.5" thickBot="1">
      <c r="A82" s="288"/>
      <c r="B82" s="278" t="str">
        <f>Language!A1364</f>
        <v>Strep. pneumo latex agglutination</v>
      </c>
      <c r="C82" s="278" t="s">
        <v>7536</v>
      </c>
      <c r="D82" s="545"/>
      <c r="F82" s="461"/>
    </row>
    <row r="83" spans="1:10" ht="47.25">
      <c r="A83" s="393" t="s">
        <v>1273</v>
      </c>
      <c r="B83" s="270" t="str">
        <f>Language!A1365</f>
        <v>Is this reagent in use in your lab? (If No, select N/A for the remaining questions about this reagent)</v>
      </c>
      <c r="C83" s="270" t="s">
        <v>6181</v>
      </c>
      <c r="D83" s="282"/>
      <c r="F83" s="467"/>
      <c r="H83" s="262">
        <f t="shared" ref="H83:H88" si="16">D83</f>
        <v>0</v>
      </c>
      <c r="I83" s="236"/>
    </row>
    <row r="84" spans="1:10" ht="63">
      <c r="A84" s="393" t="s">
        <v>1274</v>
      </c>
      <c r="B84" s="270" t="str">
        <f>Language!A1366</f>
        <v>Has an up-to-date SOP been fully implemented?* (If the reagent is in use but there is no SOP, answer "no" to all remaining questions about this reagent)</v>
      </c>
      <c r="C84" s="270" t="s">
        <v>6182</v>
      </c>
      <c r="D84" s="282"/>
      <c r="F84" s="467"/>
      <c r="H84" s="262">
        <f t="shared" si="16"/>
        <v>0</v>
      </c>
      <c r="I84" s="236" t="str">
        <f>IF(H84="Yes",1,IF(H84="No",0,"'"))</f>
        <v>'</v>
      </c>
    </row>
    <row r="85" spans="1:10">
      <c r="A85" s="393" t="s">
        <v>1275</v>
      </c>
      <c r="B85" s="270" t="str">
        <f>Language!A1367</f>
        <v>Is the SOP readily available** to bench staff?</v>
      </c>
      <c r="C85" s="270" t="s">
        <v>7635</v>
      </c>
      <c r="D85" s="282"/>
      <c r="F85" s="467"/>
      <c r="H85" s="262">
        <f t="shared" si="16"/>
        <v>0</v>
      </c>
      <c r="I85" s="236" t="str">
        <f t="shared" ref="I85:I88" si="17">IF(H85="Yes",1,IF(H85="No",0,"'"))</f>
        <v>'</v>
      </c>
    </row>
    <row r="86" spans="1:10" ht="31.5">
      <c r="A86" s="393" t="s">
        <v>1276</v>
      </c>
      <c r="B86" s="270" t="str">
        <f>Language!A1368</f>
        <v>Does the SOP define QC organisms, QC frequency, and expected QC results?</v>
      </c>
      <c r="C86" s="270" t="s">
        <v>6183</v>
      </c>
      <c r="D86" s="282"/>
      <c r="F86" s="467"/>
      <c r="H86" s="262">
        <f t="shared" si="16"/>
        <v>0</v>
      </c>
      <c r="I86" s="236" t="str">
        <f t="shared" si="17"/>
        <v>'</v>
      </c>
    </row>
    <row r="87" spans="1:10" ht="31.5">
      <c r="A87" s="393" t="s">
        <v>1277</v>
      </c>
      <c r="B87" s="270" t="str">
        <f>Language!A1369</f>
        <v>Does the SOP provide stepwise instructions for inoculation and incubation?</v>
      </c>
      <c r="C87" s="270" t="s">
        <v>6188</v>
      </c>
      <c r="D87" s="282"/>
      <c r="F87" s="467"/>
      <c r="H87" s="262">
        <f t="shared" si="16"/>
        <v>0</v>
      </c>
      <c r="I87" s="236" t="str">
        <f t="shared" si="17"/>
        <v>'</v>
      </c>
    </row>
    <row r="88" spans="1:10" ht="31.5">
      <c r="A88" s="393" t="s">
        <v>1278</v>
      </c>
      <c r="B88" s="270" t="str">
        <f>Language!A1370</f>
        <v>Does the SOP provide stepwise instructions for reading and interpretation?</v>
      </c>
      <c r="C88" s="270" t="s">
        <v>6189</v>
      </c>
      <c r="D88" s="282"/>
      <c r="F88" s="467"/>
      <c r="H88" s="262">
        <f t="shared" si="16"/>
        <v>0</v>
      </c>
      <c r="I88" s="236" t="str">
        <f t="shared" si="17"/>
        <v>'</v>
      </c>
    </row>
    <row r="89" spans="1:10" ht="16.5" thickBot="1">
      <c r="A89" s="393"/>
      <c r="B89" s="270"/>
      <c r="C89" s="270"/>
      <c r="F89" s="26"/>
    </row>
    <row r="90" spans="1:10" ht="32.25" thickBot="1">
      <c r="A90" s="294"/>
      <c r="B90" s="539" t="str">
        <f>Language!A1371</f>
        <v>ENTEROBACTERIACEAE, CONVENTIONAL ID METHODS</v>
      </c>
      <c r="C90" s="539" t="s">
        <v>6598</v>
      </c>
      <c r="D90" s="274"/>
      <c r="F90" s="461"/>
    </row>
    <row r="91" spans="1:10" ht="16.5" thickBot="1">
      <c r="A91" s="288"/>
      <c r="B91" s="278" t="str">
        <f>Language!A1372</f>
        <v>Oxidase</v>
      </c>
      <c r="C91" s="278" t="s">
        <v>2164</v>
      </c>
      <c r="D91" s="545"/>
      <c r="F91" s="461"/>
    </row>
    <row r="92" spans="1:10" ht="47.25">
      <c r="A92" s="393" t="s">
        <v>1279</v>
      </c>
      <c r="B92" s="270" t="str">
        <f>Language!A1373</f>
        <v>Is this reagent in use in your lab? (If No, select N/A for the remaining questions about this reagent)</v>
      </c>
      <c r="C92" s="270" t="s">
        <v>6181</v>
      </c>
      <c r="D92" s="282"/>
      <c r="F92" s="546"/>
      <c r="H92" s="262">
        <f t="shared" ref="H92:H97" si="18">D92</f>
        <v>0</v>
      </c>
    </row>
    <row r="93" spans="1:10" ht="63">
      <c r="A93" s="393" t="s">
        <v>1280</v>
      </c>
      <c r="B93" s="270" t="str">
        <f>Language!A1374</f>
        <v>Has an up-to-date SOP been fully implemented?* (If the reagent is in use but there is no SOP, answer "no" to all remaining questions about this reagent)</v>
      </c>
      <c r="C93" s="270" t="s">
        <v>6182</v>
      </c>
      <c r="D93" s="282"/>
      <c r="F93" s="467"/>
      <c r="H93" s="262">
        <f t="shared" si="18"/>
        <v>0</v>
      </c>
      <c r="I93" s="236" t="str">
        <f>IF(H93="Yes",1,IF(H93="No",0,"'"))</f>
        <v>'</v>
      </c>
    </row>
    <row r="94" spans="1:10">
      <c r="A94" s="393" t="s">
        <v>1281</v>
      </c>
      <c r="B94" s="270" t="str">
        <f>Language!A1375</f>
        <v>Is the SOP readily available** to bench staff?</v>
      </c>
      <c r="C94" s="270" t="s">
        <v>7635</v>
      </c>
      <c r="D94" s="282"/>
      <c r="F94" s="467"/>
      <c r="H94" s="262">
        <f t="shared" si="18"/>
        <v>0</v>
      </c>
      <c r="I94" s="236" t="str">
        <f t="shared" ref="I94:I97" si="19">IF(H94="Yes",1,IF(H94="No",0,"'"))</f>
        <v>'</v>
      </c>
    </row>
    <row r="95" spans="1:10" ht="31.5">
      <c r="A95" s="393" t="s">
        <v>1282</v>
      </c>
      <c r="B95" s="270" t="str">
        <f>Language!A1376</f>
        <v>Does the SOP define QC organisms, QC frequency, and expected QC results?</v>
      </c>
      <c r="C95" s="270" t="s">
        <v>6183</v>
      </c>
      <c r="D95" s="282"/>
      <c r="F95" s="467"/>
      <c r="H95" s="262">
        <f t="shared" si="18"/>
        <v>0</v>
      </c>
      <c r="I95" s="236" t="str">
        <f t="shared" si="19"/>
        <v>'</v>
      </c>
    </row>
    <row r="96" spans="1:10" ht="31.5">
      <c r="A96" s="393" t="s">
        <v>1283</v>
      </c>
      <c r="B96" s="270" t="str">
        <f>Language!A1377</f>
        <v>Does the SOP provide stepwise instructions for inoculation and incubation?</v>
      </c>
      <c r="C96" s="270" t="s">
        <v>6188</v>
      </c>
      <c r="D96" s="282"/>
      <c r="F96" s="467"/>
      <c r="H96" s="262">
        <f t="shared" si="18"/>
        <v>0</v>
      </c>
      <c r="I96" s="236" t="str">
        <f t="shared" si="19"/>
        <v>'</v>
      </c>
    </row>
    <row r="97" spans="1:10" ht="32.25" thickBot="1">
      <c r="A97" s="393" t="s">
        <v>1284</v>
      </c>
      <c r="B97" s="270" t="str">
        <f>Language!A1378</f>
        <v>Does the SOP provide stepwise instructions for reading and interpretation?</v>
      </c>
      <c r="C97" s="270" t="s">
        <v>6189</v>
      </c>
      <c r="D97" s="282"/>
      <c r="F97" s="467"/>
      <c r="H97" s="262">
        <f t="shared" si="18"/>
        <v>0</v>
      </c>
      <c r="I97" s="236" t="str">
        <f t="shared" si="19"/>
        <v>'</v>
      </c>
    </row>
    <row r="98" spans="1:10" ht="16.5" thickBot="1">
      <c r="A98" s="288"/>
      <c r="B98" s="278" t="str">
        <f>Language!A1379</f>
        <v>Indole</v>
      </c>
      <c r="C98" s="278" t="s">
        <v>2165</v>
      </c>
      <c r="D98" s="545"/>
      <c r="F98" s="461"/>
    </row>
    <row r="99" spans="1:10" ht="47.25">
      <c r="A99" s="393" t="s">
        <v>1285</v>
      </c>
      <c r="B99" s="270" t="str">
        <f>Language!A1380</f>
        <v>Is this reagent in use in your lab? (If No, select N/A for the remaining questions about this reagent)</v>
      </c>
      <c r="C99" s="270" t="s">
        <v>6181</v>
      </c>
      <c r="D99" s="282"/>
      <c r="F99" s="546"/>
      <c r="H99" s="262">
        <f t="shared" ref="H99:H104" si="20">D99</f>
        <v>0</v>
      </c>
    </row>
    <row r="100" spans="1:10" ht="63">
      <c r="A100" s="393" t="s">
        <v>1286</v>
      </c>
      <c r="B100" s="270" t="str">
        <f>Language!A1381</f>
        <v>Has an up-to-date SOP been fully implemented?* (If the reagent is in use but there is no SOP, answer "no" to all remaining questions about this reagent)</v>
      </c>
      <c r="C100" s="270" t="s">
        <v>6182</v>
      </c>
      <c r="D100" s="282"/>
      <c r="F100" s="467"/>
      <c r="H100" s="262">
        <f t="shared" si="20"/>
        <v>0</v>
      </c>
      <c r="I100" s="236" t="str">
        <f>IF(H100="Yes",1,IF(H100="No",0,"'"))</f>
        <v>'</v>
      </c>
      <c r="J100" s="86"/>
    </row>
    <row r="101" spans="1:10">
      <c r="A101" s="393" t="s">
        <v>1287</v>
      </c>
      <c r="B101" s="270" t="str">
        <f>Language!A1382</f>
        <v>Is the SOP readily available** to bench staff?</v>
      </c>
      <c r="C101" s="270" t="s">
        <v>7636</v>
      </c>
      <c r="D101" s="282"/>
      <c r="F101" s="467"/>
      <c r="H101" s="262">
        <f t="shared" si="20"/>
        <v>0</v>
      </c>
      <c r="I101" s="236" t="str">
        <f t="shared" ref="I101:I104" si="21">IF(H101="Yes",1,IF(H101="No",0,"'"))</f>
        <v>'</v>
      </c>
    </row>
    <row r="102" spans="1:10" ht="31.5">
      <c r="A102" s="393" t="s">
        <v>1288</v>
      </c>
      <c r="B102" s="270" t="str">
        <f>Language!A1383</f>
        <v>Does the SOP define QC organisms, QC frequency, and expected QC results?</v>
      </c>
      <c r="C102" s="270" t="s">
        <v>6183</v>
      </c>
      <c r="D102" s="282"/>
      <c r="F102" s="467"/>
      <c r="H102" s="262">
        <f t="shared" si="20"/>
        <v>0</v>
      </c>
      <c r="I102" s="236" t="str">
        <f t="shared" si="21"/>
        <v>'</v>
      </c>
    </row>
    <row r="103" spans="1:10" ht="31.5">
      <c r="A103" s="393" t="s">
        <v>1289</v>
      </c>
      <c r="B103" s="270" t="str">
        <f>Language!A1384</f>
        <v>Does the SOP provide stepwise instructions for inoculation and incubation?</v>
      </c>
      <c r="C103" s="270" t="s">
        <v>6188</v>
      </c>
      <c r="D103" s="282"/>
      <c r="F103" s="467"/>
      <c r="H103" s="262">
        <f t="shared" si="20"/>
        <v>0</v>
      </c>
      <c r="I103" s="236" t="str">
        <f t="shared" si="21"/>
        <v>'</v>
      </c>
    </row>
    <row r="104" spans="1:10" ht="32.25" thickBot="1">
      <c r="A104" s="393" t="s">
        <v>1290</v>
      </c>
      <c r="B104" s="270" t="str">
        <f>Language!A1385</f>
        <v>Does the SOP provide stepwise instructions for reading and interpretation?</v>
      </c>
      <c r="C104" s="270" t="s">
        <v>6189</v>
      </c>
      <c r="D104" s="282"/>
      <c r="F104" s="467"/>
      <c r="H104" s="262">
        <f t="shared" si="20"/>
        <v>0</v>
      </c>
      <c r="I104" s="236" t="str">
        <f t="shared" si="21"/>
        <v>'</v>
      </c>
    </row>
    <row r="105" spans="1:10" ht="16.5" thickBot="1">
      <c r="A105" s="288"/>
      <c r="B105" s="278" t="str">
        <f>Language!A1386</f>
        <v>Methyl Red</v>
      </c>
      <c r="C105" s="278" t="s">
        <v>7537</v>
      </c>
      <c r="D105" s="545"/>
      <c r="F105" s="461"/>
    </row>
    <row r="106" spans="1:10" ht="47.25">
      <c r="A106" s="549" t="s">
        <v>1291</v>
      </c>
      <c r="B106" s="270" t="str">
        <f>Language!A1387</f>
        <v>Is this reagent in use in your lab? (If No, select N/A for the remaining questions about this reagent)</v>
      </c>
      <c r="C106" s="270" t="s">
        <v>6181</v>
      </c>
      <c r="D106" s="282"/>
      <c r="F106" s="467"/>
      <c r="H106" s="262">
        <f t="shared" ref="H106:H111" si="22">D106</f>
        <v>0</v>
      </c>
      <c r="I106" s="236"/>
    </row>
    <row r="107" spans="1:10" ht="63">
      <c r="A107" s="549" t="s">
        <v>1292</v>
      </c>
      <c r="B107" s="270" t="str">
        <f>Language!A1388</f>
        <v>Has an up-to-date SOP been fully implemented?* (If the reagent is in use but there is no SOP, answer "no" to all remaining questions about this reagent)</v>
      </c>
      <c r="C107" s="270" t="s">
        <v>6182</v>
      </c>
      <c r="D107" s="282"/>
      <c r="F107" s="467"/>
      <c r="H107" s="262">
        <f t="shared" si="22"/>
        <v>0</v>
      </c>
      <c r="I107" s="236" t="str">
        <f>IF(H107="Yes",1,IF(H107="No",0,"'"))</f>
        <v>'</v>
      </c>
    </row>
    <row r="108" spans="1:10">
      <c r="A108" s="549" t="s">
        <v>1293</v>
      </c>
      <c r="B108" s="270" t="str">
        <f>Language!A1389</f>
        <v>Is the SOP readily available** to bench staff?</v>
      </c>
      <c r="C108" s="270" t="s">
        <v>7635</v>
      </c>
      <c r="D108" s="282"/>
      <c r="F108" s="467"/>
      <c r="H108" s="262">
        <f t="shared" si="22"/>
        <v>0</v>
      </c>
      <c r="I108" s="236" t="str">
        <f t="shared" ref="I108:I111" si="23">IF(H108="Yes",1,IF(H108="No",0,"'"))</f>
        <v>'</v>
      </c>
    </row>
    <row r="109" spans="1:10" ht="31.5">
      <c r="A109" s="549" t="s">
        <v>1294</v>
      </c>
      <c r="B109" s="270" t="str">
        <f>Language!A1390</f>
        <v>Does the SOP define QC organisms, QC frequency, and expected QC results?</v>
      </c>
      <c r="C109" s="270" t="s">
        <v>6183</v>
      </c>
      <c r="D109" s="282"/>
      <c r="F109" s="467"/>
      <c r="H109" s="262">
        <f t="shared" si="22"/>
        <v>0</v>
      </c>
      <c r="I109" s="236" t="str">
        <f t="shared" si="23"/>
        <v>'</v>
      </c>
    </row>
    <row r="110" spans="1:10" ht="31.5">
      <c r="A110" s="549" t="s">
        <v>1295</v>
      </c>
      <c r="B110" s="270" t="str">
        <f>Language!A1391</f>
        <v>Does the SOP provide stepwise instructions for inoculation and incubation?</v>
      </c>
      <c r="C110" s="270" t="s">
        <v>6188</v>
      </c>
      <c r="D110" s="282"/>
      <c r="F110" s="467"/>
      <c r="H110" s="262">
        <f t="shared" si="22"/>
        <v>0</v>
      </c>
      <c r="I110" s="236" t="str">
        <f t="shared" si="23"/>
        <v>'</v>
      </c>
    </row>
    <row r="111" spans="1:10" ht="32.25" thickBot="1">
      <c r="A111" s="549" t="s">
        <v>1296</v>
      </c>
      <c r="B111" s="270" t="str">
        <f>Language!A1392</f>
        <v>Does the SOP provide stepwise instructions for reading and interpretation?</v>
      </c>
      <c r="C111" s="270" t="s">
        <v>6189</v>
      </c>
      <c r="D111" s="282"/>
      <c r="F111" s="467"/>
      <c r="H111" s="262">
        <f t="shared" si="22"/>
        <v>0</v>
      </c>
      <c r="I111" s="236" t="str">
        <f t="shared" si="23"/>
        <v>'</v>
      </c>
    </row>
    <row r="112" spans="1:10" ht="16.5" thickBot="1">
      <c r="A112" s="288"/>
      <c r="B112" s="278" t="str">
        <f>Language!A1393</f>
        <v>Voges-Proskauer</v>
      </c>
      <c r="C112" s="278" t="s">
        <v>2167</v>
      </c>
      <c r="D112" s="545"/>
      <c r="F112" s="461"/>
    </row>
    <row r="113" spans="1:9" ht="47.25">
      <c r="A113" s="393" t="s">
        <v>1297</v>
      </c>
      <c r="B113" s="270" t="str">
        <f>Language!A1394</f>
        <v>Is this reagent in use in your lab? (If No, select N/A for the remaining questions about this reagent)</v>
      </c>
      <c r="C113" s="270" t="s">
        <v>6181</v>
      </c>
      <c r="D113" s="282"/>
      <c r="F113" s="467"/>
      <c r="H113" s="262">
        <f t="shared" ref="H113:H118" si="24">D113</f>
        <v>0</v>
      </c>
      <c r="I113" s="236"/>
    </row>
    <row r="114" spans="1:9" ht="63">
      <c r="A114" s="393" t="s">
        <v>1298</v>
      </c>
      <c r="B114" s="270" t="str">
        <f>Language!A1395</f>
        <v>Has an up-to-date SOP been fully implemented?* (If the reagent is in use but there is no SOP, answer "no" to all remaining questions about this reagent)</v>
      </c>
      <c r="C114" s="270" t="s">
        <v>6182</v>
      </c>
      <c r="D114" s="282"/>
      <c r="F114" s="467"/>
      <c r="H114" s="262">
        <f t="shared" si="24"/>
        <v>0</v>
      </c>
      <c r="I114" s="236" t="str">
        <f>IF(H114="Yes",1,IF(H114="No",0,"'"))</f>
        <v>'</v>
      </c>
    </row>
    <row r="115" spans="1:9">
      <c r="A115" s="393" t="s">
        <v>1299</v>
      </c>
      <c r="B115" s="270" t="str">
        <f>Language!A1396</f>
        <v>Is the SOP readily available** to bench staff?</v>
      </c>
      <c r="C115" s="270" t="s">
        <v>7635</v>
      </c>
      <c r="D115" s="282"/>
      <c r="F115" s="467"/>
      <c r="H115" s="262">
        <f t="shared" si="24"/>
        <v>0</v>
      </c>
      <c r="I115" s="236" t="str">
        <f t="shared" ref="I115:I118" si="25">IF(H115="Yes",1,IF(H115="No",0,"'"))</f>
        <v>'</v>
      </c>
    </row>
    <row r="116" spans="1:9" ht="31.5">
      <c r="A116" s="393" t="s">
        <v>1300</v>
      </c>
      <c r="B116" s="270" t="str">
        <f>Language!A1397</f>
        <v>Does the SOP define QC organisms, QC frequency, and expected QC results?</v>
      </c>
      <c r="C116" s="270" t="s">
        <v>6183</v>
      </c>
      <c r="D116" s="282"/>
      <c r="F116" s="467"/>
      <c r="H116" s="262">
        <f t="shared" si="24"/>
        <v>0</v>
      </c>
      <c r="I116" s="236" t="str">
        <f t="shared" si="25"/>
        <v>'</v>
      </c>
    </row>
    <row r="117" spans="1:9" ht="31.5">
      <c r="A117" s="393" t="s">
        <v>1301</v>
      </c>
      <c r="B117" s="270" t="str">
        <f>Language!A1398</f>
        <v>Does the SOP provide stepwise instructions for inoculation and incubation?</v>
      </c>
      <c r="C117" s="270" t="s">
        <v>6188</v>
      </c>
      <c r="D117" s="282"/>
      <c r="F117" s="467"/>
      <c r="H117" s="262">
        <f t="shared" si="24"/>
        <v>0</v>
      </c>
      <c r="I117" s="236" t="str">
        <f t="shared" si="25"/>
        <v>'</v>
      </c>
    </row>
    <row r="118" spans="1:9" ht="32.25" thickBot="1">
      <c r="A118" s="393" t="s">
        <v>1302</v>
      </c>
      <c r="B118" s="270" t="str">
        <f>Language!A1399</f>
        <v>Does the SOP provide stepwise instructions for reading and interpretation?</v>
      </c>
      <c r="C118" s="270" t="s">
        <v>6189</v>
      </c>
      <c r="D118" s="282"/>
      <c r="F118" s="467"/>
      <c r="H118" s="262">
        <f t="shared" si="24"/>
        <v>0</v>
      </c>
      <c r="I118" s="236" t="str">
        <f t="shared" si="25"/>
        <v>'</v>
      </c>
    </row>
    <row r="119" spans="1:9" ht="16.5" thickBot="1">
      <c r="A119" s="288"/>
      <c r="B119" s="278" t="str">
        <f>Language!A1400</f>
        <v>Citrate</v>
      </c>
      <c r="C119" s="278" t="s">
        <v>2168</v>
      </c>
      <c r="D119" s="545"/>
      <c r="F119" s="461"/>
    </row>
    <row r="120" spans="1:9" ht="47.25">
      <c r="A120" s="393" t="s">
        <v>1303</v>
      </c>
      <c r="B120" s="270" t="str">
        <f>Language!A1401</f>
        <v>Is this reagent in use in your lab? (If No, select N/A for the remaining questions about this reagent)</v>
      </c>
      <c r="C120" s="270" t="s">
        <v>6181</v>
      </c>
      <c r="D120" s="282"/>
      <c r="F120" s="467"/>
      <c r="H120" s="262">
        <f t="shared" ref="H120:H125" si="26">D120</f>
        <v>0</v>
      </c>
      <c r="I120" s="236"/>
    </row>
    <row r="121" spans="1:9" ht="63">
      <c r="A121" s="393" t="s">
        <v>1304</v>
      </c>
      <c r="B121" s="270" t="str">
        <f>Language!A1402</f>
        <v>Has an up-to-date SOP been fully implemented?* (If the reagent is in use but there is no SOP, answer "no" to all remaining questions about this reagent)</v>
      </c>
      <c r="C121" s="270" t="s">
        <v>6182</v>
      </c>
      <c r="D121" s="282"/>
      <c r="F121" s="467"/>
      <c r="H121" s="262">
        <f t="shared" si="26"/>
        <v>0</v>
      </c>
      <c r="I121" s="236" t="str">
        <f>IF(H121="Yes",1,IF(H121="No",0,"'"))</f>
        <v>'</v>
      </c>
    </row>
    <row r="122" spans="1:9">
      <c r="A122" s="393" t="s">
        <v>1305</v>
      </c>
      <c r="B122" s="270" t="str">
        <f>Language!A1403</f>
        <v>Is the SOP readily available** to bench staff?</v>
      </c>
      <c r="C122" s="270" t="s">
        <v>7635</v>
      </c>
      <c r="D122" s="282"/>
      <c r="F122" s="467"/>
      <c r="H122" s="262">
        <f t="shared" si="26"/>
        <v>0</v>
      </c>
      <c r="I122" s="236" t="str">
        <f t="shared" ref="I122:I125" si="27">IF(H122="Yes",1,IF(H122="No",0,"'"))</f>
        <v>'</v>
      </c>
    </row>
    <row r="123" spans="1:9" ht="31.5">
      <c r="A123" s="393" t="s">
        <v>1306</v>
      </c>
      <c r="B123" s="270" t="str">
        <f>Language!A1404</f>
        <v>Does the SOP define QC organisms, QC frequency, and expected QC results?</v>
      </c>
      <c r="C123" s="270" t="s">
        <v>6183</v>
      </c>
      <c r="D123" s="282"/>
      <c r="F123" s="467"/>
      <c r="H123" s="262">
        <f t="shared" si="26"/>
        <v>0</v>
      </c>
      <c r="I123" s="236" t="str">
        <f t="shared" si="27"/>
        <v>'</v>
      </c>
    </row>
    <row r="124" spans="1:9" ht="31.5">
      <c r="A124" s="393" t="s">
        <v>1307</v>
      </c>
      <c r="B124" s="270" t="str">
        <f>Language!A1405</f>
        <v>Does the SOP provide stepwise instructions for inoculation and incubation?</v>
      </c>
      <c r="C124" s="270" t="s">
        <v>6188</v>
      </c>
      <c r="D124" s="282"/>
      <c r="F124" s="467"/>
      <c r="H124" s="262">
        <f t="shared" si="26"/>
        <v>0</v>
      </c>
      <c r="I124" s="236" t="str">
        <f t="shared" si="27"/>
        <v>'</v>
      </c>
    </row>
    <row r="125" spans="1:9" ht="32.25" thickBot="1">
      <c r="A125" s="393" t="s">
        <v>1308</v>
      </c>
      <c r="B125" s="270" t="str">
        <f>Language!A1406</f>
        <v>Does the SOP provide stepwise instructions for reading and interpretation?</v>
      </c>
      <c r="C125" s="270" t="s">
        <v>6189</v>
      </c>
      <c r="D125" s="282"/>
      <c r="F125" s="467"/>
      <c r="H125" s="262">
        <f t="shared" si="26"/>
        <v>0</v>
      </c>
      <c r="I125" s="236" t="str">
        <f t="shared" si="27"/>
        <v>'</v>
      </c>
    </row>
    <row r="126" spans="1:9" ht="16.5" thickBot="1">
      <c r="A126" s="288"/>
      <c r="B126" s="278" t="str">
        <f>Language!A1407</f>
        <v>Triple Sugar Iron (TSI) or Kligler's Iron Agar (KIA)</v>
      </c>
      <c r="C126" s="278" t="s">
        <v>6198</v>
      </c>
      <c r="D126" s="545"/>
      <c r="F126" s="461"/>
    </row>
    <row r="127" spans="1:9" ht="47.25">
      <c r="A127" s="393" t="s">
        <v>1309</v>
      </c>
      <c r="B127" s="270" t="str">
        <f>Language!A1408</f>
        <v>Is this reagent in use in your lab? (If No, select N/A for the remaining questions about this reagent)</v>
      </c>
      <c r="C127" s="270" t="s">
        <v>6181</v>
      </c>
      <c r="D127" s="282"/>
      <c r="F127" s="467"/>
      <c r="H127" s="262">
        <f t="shared" ref="H127:H132" si="28">D127</f>
        <v>0</v>
      </c>
      <c r="I127" s="236"/>
    </row>
    <row r="128" spans="1:9" ht="63">
      <c r="A128" s="393" t="s">
        <v>1310</v>
      </c>
      <c r="B128" s="270" t="str">
        <f>Language!A1409</f>
        <v>Has an up-to-date SOP been fully implemented?* (If the reagent is in use but there is no SOP, answer "no" to all remaining questions about this reagent)</v>
      </c>
      <c r="C128" s="270" t="s">
        <v>6182</v>
      </c>
      <c r="D128" s="282"/>
      <c r="F128" s="467"/>
      <c r="H128" s="262">
        <f t="shared" si="28"/>
        <v>0</v>
      </c>
      <c r="I128" s="236" t="str">
        <f>IF(H128="Yes",1,IF(H128="No",0,"'"))</f>
        <v>'</v>
      </c>
    </row>
    <row r="129" spans="1:9">
      <c r="A129" s="393" t="s">
        <v>1311</v>
      </c>
      <c r="B129" s="270" t="str">
        <f>Language!A1410</f>
        <v>Is the SOP readily available** to bench staff?</v>
      </c>
      <c r="C129" s="270" t="s">
        <v>7635</v>
      </c>
      <c r="D129" s="282"/>
      <c r="F129" s="467"/>
      <c r="H129" s="262">
        <f t="shared" si="28"/>
        <v>0</v>
      </c>
      <c r="I129" s="236" t="str">
        <f t="shared" ref="I129:I132" si="29">IF(H129="Yes",1,IF(H129="No",0,"'"))</f>
        <v>'</v>
      </c>
    </row>
    <row r="130" spans="1:9" ht="31.5">
      <c r="A130" s="393" t="s">
        <v>1312</v>
      </c>
      <c r="B130" s="270" t="str">
        <f>Language!A1411</f>
        <v>Does the SOP define QC organisms, QC frequency, and expected QC results?</v>
      </c>
      <c r="C130" s="270" t="s">
        <v>6183</v>
      </c>
      <c r="D130" s="282"/>
      <c r="F130" s="467"/>
      <c r="H130" s="262">
        <f t="shared" si="28"/>
        <v>0</v>
      </c>
      <c r="I130" s="236" t="str">
        <f t="shared" si="29"/>
        <v>'</v>
      </c>
    </row>
    <row r="131" spans="1:9" ht="31.5">
      <c r="A131" s="393" t="s">
        <v>1313</v>
      </c>
      <c r="B131" s="270" t="str">
        <f>Language!A1412</f>
        <v>Does the SOP provide stepwise instructions for inoculation and incubation?</v>
      </c>
      <c r="C131" s="270" t="s">
        <v>6188</v>
      </c>
      <c r="D131" s="282"/>
      <c r="F131" s="467"/>
      <c r="H131" s="262">
        <f t="shared" si="28"/>
        <v>0</v>
      </c>
      <c r="I131" s="236" t="str">
        <f t="shared" si="29"/>
        <v>'</v>
      </c>
    </row>
    <row r="132" spans="1:9" ht="32.25" thickBot="1">
      <c r="A132" s="393" t="s">
        <v>1314</v>
      </c>
      <c r="B132" s="270" t="str">
        <f>Language!A1413</f>
        <v>Does the SOP provide stepwise instructions for reading and interpretation?</v>
      </c>
      <c r="C132" s="270" t="s">
        <v>6189</v>
      </c>
      <c r="D132" s="282"/>
      <c r="F132" s="467"/>
      <c r="H132" s="262">
        <f t="shared" si="28"/>
        <v>0</v>
      </c>
      <c r="I132" s="236" t="str">
        <f t="shared" si="29"/>
        <v>'</v>
      </c>
    </row>
    <row r="133" spans="1:9" ht="16.5" thickBot="1">
      <c r="A133" s="288"/>
      <c r="B133" s="278" t="str">
        <f>Language!A1414</f>
        <v>Urease</v>
      </c>
      <c r="C133" s="278" t="s">
        <v>2170</v>
      </c>
      <c r="D133" s="545"/>
      <c r="F133" s="461"/>
    </row>
    <row r="134" spans="1:9" ht="47.25">
      <c r="A134" s="393" t="s">
        <v>1315</v>
      </c>
      <c r="B134" s="270" t="str">
        <f>Language!A1415</f>
        <v>Is this reagent in use in your lab? (If No, select N/A for the remaining questions about this reagent)</v>
      </c>
      <c r="C134" s="270" t="s">
        <v>6181</v>
      </c>
      <c r="D134" s="282"/>
      <c r="F134" s="546"/>
      <c r="H134" s="262">
        <f t="shared" ref="H134:H139" si="30">D134</f>
        <v>0</v>
      </c>
      <c r="I134" s="236"/>
    </row>
    <row r="135" spans="1:9" ht="63">
      <c r="A135" s="393" t="s">
        <v>1316</v>
      </c>
      <c r="B135" s="270" t="str">
        <f>Language!A1416</f>
        <v>Has an up-to-date SOP been fully implemented?* (If the reagent is in use but there is no SOP, answer "no" to all remaining questions about this reagent)</v>
      </c>
      <c r="C135" s="270" t="s">
        <v>6182</v>
      </c>
      <c r="D135" s="282"/>
      <c r="F135" s="467"/>
      <c r="H135" s="262">
        <f t="shared" si="30"/>
        <v>0</v>
      </c>
      <c r="I135" s="236" t="str">
        <f>IF(H135="Yes",1,IF(H135="No",0,"'"))</f>
        <v>'</v>
      </c>
    </row>
    <row r="136" spans="1:9">
      <c r="A136" s="393" t="s">
        <v>1317</v>
      </c>
      <c r="B136" s="270" t="str">
        <f>Language!A1417</f>
        <v>Is the SOP readily available** to bench staff?</v>
      </c>
      <c r="C136" s="270" t="s">
        <v>7635</v>
      </c>
      <c r="D136" s="282"/>
      <c r="F136" s="467"/>
      <c r="H136" s="262">
        <f t="shared" si="30"/>
        <v>0</v>
      </c>
      <c r="I136" s="236" t="str">
        <f t="shared" ref="I136:I139" si="31">IF(H136="Yes",1,IF(H136="No",0,"'"))</f>
        <v>'</v>
      </c>
    </row>
    <row r="137" spans="1:9" ht="31.5">
      <c r="A137" s="393" t="s">
        <v>1318</v>
      </c>
      <c r="B137" s="270" t="str">
        <f>Language!A1418</f>
        <v>Does the SOP define QC organisms, QC frequency, and expected QC results?</v>
      </c>
      <c r="C137" s="270" t="s">
        <v>6183</v>
      </c>
      <c r="D137" s="282"/>
      <c r="F137" s="467"/>
      <c r="H137" s="262">
        <f t="shared" si="30"/>
        <v>0</v>
      </c>
      <c r="I137" s="236" t="str">
        <f t="shared" si="31"/>
        <v>'</v>
      </c>
    </row>
    <row r="138" spans="1:9" ht="31.5">
      <c r="A138" s="393" t="s">
        <v>1319</v>
      </c>
      <c r="B138" s="270" t="str">
        <f>Language!A1419</f>
        <v>Does the SOP provide stepwise instructions for inoculation and incubation?</v>
      </c>
      <c r="C138" s="270" t="s">
        <v>6188</v>
      </c>
      <c r="D138" s="282"/>
      <c r="F138" s="467"/>
      <c r="H138" s="262">
        <f t="shared" si="30"/>
        <v>0</v>
      </c>
      <c r="I138" s="236" t="str">
        <f t="shared" si="31"/>
        <v>'</v>
      </c>
    </row>
    <row r="139" spans="1:9" ht="32.25" thickBot="1">
      <c r="A139" s="393" t="s">
        <v>1320</v>
      </c>
      <c r="B139" s="270" t="str">
        <f>Language!A1420</f>
        <v>Does the SOP provide stepwise instructions for reading and interpretation?</v>
      </c>
      <c r="C139" s="270" t="s">
        <v>6189</v>
      </c>
      <c r="D139" s="282"/>
      <c r="F139" s="467"/>
      <c r="H139" s="262">
        <f t="shared" si="30"/>
        <v>0</v>
      </c>
      <c r="I139" s="236" t="str">
        <f t="shared" si="31"/>
        <v>'</v>
      </c>
    </row>
    <row r="140" spans="1:9" ht="16.5" thickBot="1">
      <c r="A140" s="288"/>
      <c r="B140" s="278" t="str">
        <f>Language!A1421</f>
        <v>Motility</v>
      </c>
      <c r="C140" s="278" t="s">
        <v>6911</v>
      </c>
      <c r="D140" s="545"/>
      <c r="F140" s="461"/>
    </row>
    <row r="141" spans="1:9" ht="47.25">
      <c r="A141" s="393" t="s">
        <v>1321</v>
      </c>
      <c r="B141" s="270" t="str">
        <f>Language!A1422</f>
        <v>Is this reagent in use in your lab? (If No, select N/A for the remaining questions about this reagent)</v>
      </c>
      <c r="C141" s="270" t="s">
        <v>6181</v>
      </c>
      <c r="D141" s="282"/>
      <c r="F141" s="546"/>
      <c r="H141" s="262">
        <f t="shared" ref="H141:H146" si="32">D141</f>
        <v>0</v>
      </c>
      <c r="I141" s="236"/>
    </row>
    <row r="142" spans="1:9" ht="63">
      <c r="A142" s="393" t="s">
        <v>1322</v>
      </c>
      <c r="B142" s="270" t="str">
        <f>Language!A1423</f>
        <v>Has an up-to-date SOP been fully implemented?* (If the reagent is in use but there is no SOP, answer "no" to all remaining questions about this reagent)</v>
      </c>
      <c r="C142" s="270" t="s">
        <v>6182</v>
      </c>
      <c r="D142" s="282"/>
      <c r="F142" s="467"/>
      <c r="H142" s="262">
        <f t="shared" si="32"/>
        <v>0</v>
      </c>
      <c r="I142" s="236" t="str">
        <f>IF(H142="Yes",1,IF(H142="No",0,"'"))</f>
        <v>'</v>
      </c>
    </row>
    <row r="143" spans="1:9" ht="31.5">
      <c r="A143" s="393" t="s">
        <v>1323</v>
      </c>
      <c r="B143" s="270" t="str">
        <f>Language!A1424</f>
        <v>Is the SOP readily available** to bench staff?</v>
      </c>
      <c r="C143" s="270" t="s">
        <v>7638</v>
      </c>
      <c r="D143" s="282"/>
      <c r="F143" s="467"/>
      <c r="H143" s="262">
        <f t="shared" si="32"/>
        <v>0</v>
      </c>
      <c r="I143" s="236" t="str">
        <f t="shared" ref="I143:I146" si="33">IF(H143="Yes",1,IF(H143="No",0,"'"))</f>
        <v>'</v>
      </c>
    </row>
    <row r="144" spans="1:9" ht="31.5">
      <c r="A144" s="393" t="s">
        <v>1324</v>
      </c>
      <c r="B144" s="270" t="str">
        <f>Language!A1425</f>
        <v>Does the SOP define QC organisms, QC frequency, and expected QC results?</v>
      </c>
      <c r="C144" s="270" t="s">
        <v>6183</v>
      </c>
      <c r="D144" s="282"/>
      <c r="F144" s="467"/>
      <c r="H144" s="262">
        <f t="shared" si="32"/>
        <v>0</v>
      </c>
      <c r="I144" s="236" t="str">
        <f t="shared" si="33"/>
        <v>'</v>
      </c>
    </row>
    <row r="145" spans="1:9" ht="31.5">
      <c r="A145" s="393" t="s">
        <v>1325</v>
      </c>
      <c r="B145" s="270" t="str">
        <f>Language!A1426</f>
        <v>Does the SOP provide stepwise instructions for inoculation and incubation?</v>
      </c>
      <c r="C145" s="270" t="s">
        <v>6188</v>
      </c>
      <c r="D145" s="282"/>
      <c r="F145" s="467"/>
      <c r="H145" s="262">
        <f t="shared" si="32"/>
        <v>0</v>
      </c>
      <c r="I145" s="236" t="str">
        <f t="shared" si="33"/>
        <v>'</v>
      </c>
    </row>
    <row r="146" spans="1:9" ht="32.25" thickBot="1">
      <c r="A146" s="393" t="s">
        <v>1326</v>
      </c>
      <c r="B146" s="270" t="str">
        <f>Language!A1427</f>
        <v>Does the SOP provide stepwise instructions for reading and interpretation?</v>
      </c>
      <c r="C146" s="270" t="s">
        <v>6189</v>
      </c>
      <c r="D146" s="282"/>
      <c r="F146" s="467"/>
      <c r="H146" s="262">
        <f t="shared" si="32"/>
        <v>0</v>
      </c>
      <c r="I146" s="236" t="str">
        <f t="shared" si="33"/>
        <v>'</v>
      </c>
    </row>
    <row r="147" spans="1:9" ht="32.25" thickBot="1">
      <c r="A147" s="288"/>
      <c r="B147" s="278" t="str">
        <f>Language!A1428</f>
        <v>Lysine Iron Agar (LIA) or Lysine Decarboxylase (LDC)</v>
      </c>
      <c r="C147" s="278" t="s">
        <v>6199</v>
      </c>
      <c r="D147" s="545"/>
      <c r="F147" s="461"/>
    </row>
    <row r="148" spans="1:9" ht="47.25">
      <c r="A148" s="393" t="s">
        <v>1327</v>
      </c>
      <c r="B148" s="270" t="str">
        <f>Language!A1429</f>
        <v>Is this reagent in use in your lab? (If No, select N/A for the remaining questions about this reagent)</v>
      </c>
      <c r="C148" s="270" t="s">
        <v>6181</v>
      </c>
      <c r="D148" s="282"/>
      <c r="F148" s="546"/>
      <c r="H148" s="262">
        <f t="shared" ref="H148:H153" si="34">D148</f>
        <v>0</v>
      </c>
      <c r="I148" s="236"/>
    </row>
    <row r="149" spans="1:9" ht="63">
      <c r="A149" s="393" t="s">
        <v>1328</v>
      </c>
      <c r="B149" s="270" t="str">
        <f>Language!A1430</f>
        <v>Has an up-to-date SOP been fully implemented?* (If the reagent is in use but there is no SOP, answer "no" to all remaining questions about this reagent)</v>
      </c>
      <c r="C149" s="270" t="s">
        <v>6182</v>
      </c>
      <c r="D149" s="282"/>
      <c r="F149" s="467"/>
      <c r="H149" s="262">
        <f t="shared" si="34"/>
        <v>0</v>
      </c>
      <c r="I149" s="236" t="str">
        <f>IF(H149="Yes",1,IF(H149="No",0,"'"))</f>
        <v>'</v>
      </c>
    </row>
    <row r="150" spans="1:9" ht="31.5">
      <c r="A150" s="393" t="s">
        <v>1329</v>
      </c>
      <c r="B150" s="270" t="str">
        <f>Language!A1431</f>
        <v>Is the SOP readily available** to bench staff?</v>
      </c>
      <c r="C150" s="270" t="s">
        <v>7638</v>
      </c>
      <c r="D150" s="282"/>
      <c r="F150" s="467"/>
      <c r="H150" s="262">
        <f t="shared" si="34"/>
        <v>0</v>
      </c>
      <c r="I150" s="236" t="str">
        <f t="shared" ref="I150:I153" si="35">IF(H150="Yes",1,IF(H150="No",0,"'"))</f>
        <v>'</v>
      </c>
    </row>
    <row r="151" spans="1:9" ht="31.5">
      <c r="A151" s="393" t="s">
        <v>1330</v>
      </c>
      <c r="B151" s="270" t="str">
        <f>Language!A1432</f>
        <v>Does the SOP define QC organisms, QC frequency, and expected QC results?</v>
      </c>
      <c r="C151" s="270" t="s">
        <v>6183</v>
      </c>
      <c r="D151" s="282"/>
      <c r="F151" s="467"/>
      <c r="H151" s="262">
        <f t="shared" si="34"/>
        <v>0</v>
      </c>
      <c r="I151" s="236" t="str">
        <f t="shared" si="35"/>
        <v>'</v>
      </c>
    </row>
    <row r="152" spans="1:9" ht="31.5">
      <c r="A152" s="393" t="s">
        <v>1331</v>
      </c>
      <c r="B152" s="270" t="str">
        <f>Language!A1433</f>
        <v>Does the SOP provide stepwise instructions for inoculation and incubation?</v>
      </c>
      <c r="C152" s="270" t="s">
        <v>6188</v>
      </c>
      <c r="D152" s="282"/>
      <c r="F152" s="467"/>
      <c r="H152" s="262">
        <f t="shared" si="34"/>
        <v>0</v>
      </c>
      <c r="I152" s="236" t="str">
        <f t="shared" si="35"/>
        <v>'</v>
      </c>
    </row>
    <row r="153" spans="1:9" ht="31.5">
      <c r="A153" s="393" t="s">
        <v>1332</v>
      </c>
      <c r="B153" s="270" t="str">
        <f>Language!A1434</f>
        <v>Does the SOP provide stepwise instructions for reading and interpretation?</v>
      </c>
      <c r="C153" s="270" t="s">
        <v>6189</v>
      </c>
      <c r="D153" s="282"/>
      <c r="F153" s="467"/>
      <c r="H153" s="262">
        <f t="shared" si="34"/>
        <v>0</v>
      </c>
      <c r="I153" s="236" t="str">
        <f t="shared" si="35"/>
        <v>'</v>
      </c>
    </row>
    <row r="154" spans="1:9" ht="16.5" thickBot="1">
      <c r="A154" s="288"/>
      <c r="B154" s="270"/>
      <c r="C154" s="270"/>
      <c r="D154" s="270"/>
      <c r="F154" s="480"/>
      <c r="H154" s="262"/>
      <c r="I154" s="236"/>
    </row>
    <row r="155" spans="1:9" ht="16.5" thickBot="1">
      <c r="A155" s="294"/>
      <c r="B155" s="539" t="str">
        <f>Language!A1435</f>
        <v>SHIGELLA/SALMONELLA SEROLOGY</v>
      </c>
      <c r="C155" s="539" t="s">
        <v>6599</v>
      </c>
      <c r="D155" s="274"/>
      <c r="F155" s="461"/>
      <c r="H155" s="262"/>
      <c r="I155" s="236"/>
    </row>
    <row r="156" spans="1:9" ht="16.5" thickBot="1">
      <c r="A156" s="288"/>
      <c r="B156" s="278" t="str">
        <f>Language!A1436</f>
        <v>Shigella serology</v>
      </c>
      <c r="C156" s="278" t="s">
        <v>6200</v>
      </c>
      <c r="D156" s="545"/>
      <c r="F156" s="461"/>
    </row>
    <row r="157" spans="1:9" ht="47.25">
      <c r="A157" s="393" t="s">
        <v>1333</v>
      </c>
      <c r="B157" s="270" t="str">
        <f>Language!A1437</f>
        <v>Is this reagent in use in your lab? (If No, select N/A for the remaining questions about this reagent)</v>
      </c>
      <c r="C157" s="270" t="s">
        <v>6181</v>
      </c>
      <c r="D157" s="282"/>
      <c r="F157" s="467"/>
      <c r="H157" s="262">
        <f t="shared" ref="H157:H162" si="36">D157</f>
        <v>0</v>
      </c>
      <c r="I157" s="236"/>
    </row>
    <row r="158" spans="1:9" ht="63">
      <c r="A158" s="393" t="s">
        <v>1334</v>
      </c>
      <c r="B158" s="270" t="str">
        <f>Language!A1438</f>
        <v>Has an up-to-date SOP been fully implemented?* (If the reagent is in use but there is no SOP, answer "no" to all remaining questions about this reagent)</v>
      </c>
      <c r="C158" s="270" t="s">
        <v>6182</v>
      </c>
      <c r="D158" s="282"/>
      <c r="F158" s="467"/>
      <c r="H158" s="262">
        <f t="shared" si="36"/>
        <v>0</v>
      </c>
      <c r="I158" s="236" t="str">
        <f>IF(H158="Yes",1,IF(H158="No",0,"'"))</f>
        <v>'</v>
      </c>
    </row>
    <row r="159" spans="1:9" ht="31.5">
      <c r="A159" s="393" t="s">
        <v>1335</v>
      </c>
      <c r="B159" s="270" t="str">
        <f>Language!A1439</f>
        <v>Is the SOP readily available** to bench staff?</v>
      </c>
      <c r="C159" s="270" t="s">
        <v>7638</v>
      </c>
      <c r="D159" s="282"/>
      <c r="F159" s="467"/>
      <c r="H159" s="262">
        <f t="shared" si="36"/>
        <v>0</v>
      </c>
      <c r="I159" s="236" t="str">
        <f t="shared" ref="I159:I162" si="37">IF(H159="Yes",1,IF(H159="No",0,"'"))</f>
        <v>'</v>
      </c>
    </row>
    <row r="160" spans="1:9" ht="31.5">
      <c r="A160" s="393" t="s">
        <v>1336</v>
      </c>
      <c r="B160" s="270" t="str">
        <f>Language!A1440</f>
        <v>Does the SOP define QC organisms, QC frequency, and expected QC results?</v>
      </c>
      <c r="C160" s="270" t="s">
        <v>6183</v>
      </c>
      <c r="D160" s="282"/>
      <c r="F160" s="467"/>
      <c r="H160" s="262">
        <f t="shared" si="36"/>
        <v>0</v>
      </c>
      <c r="I160" s="236" t="str">
        <f t="shared" si="37"/>
        <v>'</v>
      </c>
    </row>
    <row r="161" spans="1:9" ht="31.5">
      <c r="A161" s="393" t="s">
        <v>1337</v>
      </c>
      <c r="B161" s="270" t="str">
        <f>Language!A1441</f>
        <v>Does the SOP provide stepwise instructions for test performance?</v>
      </c>
      <c r="C161" s="270" t="s">
        <v>6201</v>
      </c>
      <c r="D161" s="282"/>
      <c r="F161" s="467"/>
      <c r="H161" s="262">
        <f t="shared" si="36"/>
        <v>0</v>
      </c>
      <c r="I161" s="236" t="str">
        <f t="shared" si="37"/>
        <v>'</v>
      </c>
    </row>
    <row r="162" spans="1:9" ht="32.25" thickBot="1">
      <c r="A162" s="393" t="s">
        <v>1338</v>
      </c>
      <c r="B162" s="270" t="str">
        <f>Language!A1442</f>
        <v>Does the SOP provide stepwise instructions for reading and interpretation?</v>
      </c>
      <c r="C162" s="270" t="s">
        <v>6189</v>
      </c>
      <c r="D162" s="282"/>
      <c r="F162" s="467"/>
      <c r="H162" s="262">
        <f t="shared" si="36"/>
        <v>0</v>
      </c>
      <c r="I162" s="236" t="str">
        <f t="shared" si="37"/>
        <v>'</v>
      </c>
    </row>
    <row r="163" spans="1:9" ht="16.5" thickBot="1">
      <c r="A163" s="288"/>
      <c r="B163" s="278" t="str">
        <f>Language!A1443</f>
        <v>Salmonella serology</v>
      </c>
      <c r="C163" s="278" t="s">
        <v>6202</v>
      </c>
      <c r="D163" s="545"/>
      <c r="F163" s="461"/>
    </row>
    <row r="164" spans="1:9" ht="47.25">
      <c r="A164" s="393" t="s">
        <v>1339</v>
      </c>
      <c r="B164" s="270" t="str">
        <f>Language!A1444</f>
        <v>Is this reagent in use in your lab? (If No, select N/A for the remaining questions about this reagent)</v>
      </c>
      <c r="C164" s="270" t="s">
        <v>6181</v>
      </c>
      <c r="D164" s="282"/>
      <c r="F164" s="467"/>
      <c r="H164" s="262">
        <f t="shared" ref="H164:H169" si="38">D164</f>
        <v>0</v>
      </c>
      <c r="I164" s="236"/>
    </row>
    <row r="165" spans="1:9" ht="63">
      <c r="A165" s="393" t="s">
        <v>1340</v>
      </c>
      <c r="B165" s="270" t="str">
        <f>Language!A1445</f>
        <v>Has an up-to-date SOP been fully implemented?* (If the reagent is in use but there is no SOP, answer "no" to all remaining questions about this reagent)</v>
      </c>
      <c r="C165" s="270" t="s">
        <v>6182</v>
      </c>
      <c r="D165" s="282"/>
      <c r="F165" s="467"/>
      <c r="H165" s="262">
        <f t="shared" si="38"/>
        <v>0</v>
      </c>
      <c r="I165" s="236" t="str">
        <f>IF(H165="Yes",1,IF(H165="No",0,"'"))</f>
        <v>'</v>
      </c>
    </row>
    <row r="166" spans="1:9" ht="31.5">
      <c r="A166" s="393" t="s">
        <v>1341</v>
      </c>
      <c r="B166" s="270" t="str">
        <f>Language!A1446</f>
        <v>Is the SOP readily available** to bench staff?</v>
      </c>
      <c r="C166" s="270" t="s">
        <v>7638</v>
      </c>
      <c r="D166" s="282"/>
      <c r="F166" s="467"/>
      <c r="H166" s="262">
        <f t="shared" si="38"/>
        <v>0</v>
      </c>
      <c r="I166" s="236" t="str">
        <f t="shared" ref="I166:I169" si="39">IF(H166="Yes",1,IF(H166="No",0,"'"))</f>
        <v>'</v>
      </c>
    </row>
    <row r="167" spans="1:9" ht="31.5">
      <c r="A167" s="393" t="s">
        <v>1342</v>
      </c>
      <c r="B167" s="270" t="str">
        <f>Language!A1447</f>
        <v>Does the SOP define QC organisms, QC frequency, and expected QC results?</v>
      </c>
      <c r="C167" s="270" t="s">
        <v>6183</v>
      </c>
      <c r="D167" s="282"/>
      <c r="F167" s="467"/>
      <c r="H167" s="262">
        <f t="shared" si="38"/>
        <v>0</v>
      </c>
      <c r="I167" s="236" t="str">
        <f t="shared" si="39"/>
        <v>'</v>
      </c>
    </row>
    <row r="168" spans="1:9" ht="31.5">
      <c r="A168" s="393" t="s">
        <v>1343</v>
      </c>
      <c r="B168" s="270" t="str">
        <f>Language!A1448</f>
        <v>Does the SOP provide stepwise instructions for test performance?</v>
      </c>
      <c r="C168" s="270" t="s">
        <v>7639</v>
      </c>
      <c r="D168" s="282"/>
      <c r="F168" s="467"/>
      <c r="H168" s="262">
        <f t="shared" si="38"/>
        <v>0</v>
      </c>
      <c r="I168" s="236" t="str">
        <f t="shared" si="39"/>
        <v>'</v>
      </c>
    </row>
    <row r="169" spans="1:9" ht="31.5">
      <c r="A169" s="393" t="s">
        <v>1344</v>
      </c>
      <c r="B169" s="270" t="str">
        <f>Language!A1449</f>
        <v>Does the SOP provide stepwise instructions for reading and interpretation?</v>
      </c>
      <c r="C169" s="270" t="s">
        <v>6189</v>
      </c>
      <c r="D169" s="282"/>
      <c r="F169" s="467"/>
      <c r="H169" s="262">
        <f t="shared" si="38"/>
        <v>0</v>
      </c>
      <c r="I169" s="236" t="str">
        <f t="shared" si="39"/>
        <v>'</v>
      </c>
    </row>
    <row r="170" spans="1:9" ht="16.5" thickBot="1">
      <c r="A170" s="288"/>
    </row>
    <row r="171" spans="1:9" ht="32.25" thickBot="1">
      <c r="A171" s="294"/>
      <c r="B171" s="539" t="str">
        <f>Language!A1450</f>
        <v>ACINETOBACTER SPP, CONVENTIONAL ID METHODS</v>
      </c>
      <c r="C171" s="539" t="s">
        <v>6600</v>
      </c>
      <c r="D171" s="274"/>
      <c r="F171" s="461"/>
    </row>
    <row r="172" spans="1:9" ht="16.5" thickBot="1">
      <c r="A172" s="288"/>
      <c r="B172" s="278" t="str">
        <f>Language!A1451</f>
        <v>Glucose Oxidative-Fermentative (OF) test</v>
      </c>
      <c r="C172" s="278" t="s">
        <v>6203</v>
      </c>
      <c r="D172" s="545"/>
      <c r="F172" s="461"/>
    </row>
    <row r="173" spans="1:9" ht="47.25">
      <c r="A173" s="393" t="s">
        <v>1345</v>
      </c>
      <c r="B173" s="270" t="str">
        <f>Language!A1452</f>
        <v>Is this reagent in use in your lab? (If No, select N/A for the remaining questions about this reagent)</v>
      </c>
      <c r="C173" s="270" t="s">
        <v>6181</v>
      </c>
      <c r="D173" s="282"/>
      <c r="F173" s="546"/>
      <c r="H173" s="262">
        <f t="shared" ref="H173:H178" si="40">D173</f>
        <v>0</v>
      </c>
      <c r="I173" s="236"/>
    </row>
    <row r="174" spans="1:9" ht="63">
      <c r="A174" s="393" t="s">
        <v>1346</v>
      </c>
      <c r="B174" s="270" t="str">
        <f>Language!A1453</f>
        <v>Has an up-to-date SOP been fully implemented?* (If the reagent is in use but there is no SOP, answer "no" to all remaining questions about this reagent)</v>
      </c>
      <c r="C174" s="270" t="s">
        <v>6182</v>
      </c>
      <c r="D174" s="282"/>
      <c r="F174" s="467"/>
      <c r="H174" s="262">
        <f t="shared" si="40"/>
        <v>0</v>
      </c>
      <c r="I174" s="236" t="str">
        <f>IF(H174="Yes",1,IF(H174="No",0,"'"))</f>
        <v>'</v>
      </c>
    </row>
    <row r="175" spans="1:9" ht="31.5">
      <c r="A175" s="393" t="s">
        <v>1347</v>
      </c>
      <c r="B175" s="270" t="str">
        <f>Language!A1454</f>
        <v>Is the SOP readily available** to bench staff?</v>
      </c>
      <c r="C175" s="270" t="s">
        <v>7638</v>
      </c>
      <c r="D175" s="282"/>
      <c r="F175" s="467"/>
      <c r="H175" s="262">
        <f t="shared" si="40"/>
        <v>0</v>
      </c>
      <c r="I175" s="236" t="str">
        <f t="shared" ref="I175:I178" si="41">IF(H175="Yes",1,IF(H175="No",0,"'"))</f>
        <v>'</v>
      </c>
    </row>
    <row r="176" spans="1:9" ht="31.5">
      <c r="A176" s="393" t="s">
        <v>1348</v>
      </c>
      <c r="B176" s="270" t="str">
        <f>Language!A1455</f>
        <v>Does the SOP define QC organisms, QC frequency, and expected QC results?</v>
      </c>
      <c r="C176" s="270" t="s">
        <v>6183</v>
      </c>
      <c r="D176" s="282"/>
      <c r="F176" s="467"/>
      <c r="H176" s="262">
        <f t="shared" si="40"/>
        <v>0</v>
      </c>
      <c r="I176" s="236" t="str">
        <f t="shared" si="41"/>
        <v>'</v>
      </c>
    </row>
    <row r="177" spans="1:9" ht="31.5">
      <c r="A177" s="393" t="s">
        <v>1349</v>
      </c>
      <c r="B177" s="270" t="str">
        <f>Language!A1456</f>
        <v>Does the SOP provide stepwise instructions for inoculation and incubation?</v>
      </c>
      <c r="C177" s="270" t="s">
        <v>6188</v>
      </c>
      <c r="D177" s="282"/>
      <c r="F177" s="467"/>
      <c r="H177" s="262">
        <f t="shared" si="40"/>
        <v>0</v>
      </c>
      <c r="I177" s="236" t="str">
        <f t="shared" si="41"/>
        <v>'</v>
      </c>
    </row>
    <row r="178" spans="1:9" ht="32.25" thickBot="1">
      <c r="A178" s="393" t="s">
        <v>1350</v>
      </c>
      <c r="B178" s="270" t="str">
        <f>Language!A1457</f>
        <v>Does the SOP provide stepwise instructions for reading and interpretation?</v>
      </c>
      <c r="C178" s="270" t="s">
        <v>6189</v>
      </c>
      <c r="D178" s="282"/>
      <c r="F178" s="467"/>
      <c r="H178" s="262">
        <f t="shared" si="40"/>
        <v>0</v>
      </c>
      <c r="I178" s="236" t="str">
        <f t="shared" si="41"/>
        <v>'</v>
      </c>
    </row>
    <row r="179" spans="1:9" ht="16.5" thickBot="1">
      <c r="A179" s="288"/>
      <c r="B179" s="278" t="str">
        <f>Language!A1458</f>
        <v>Nitrate reduction</v>
      </c>
      <c r="C179" s="278" t="s">
        <v>6071</v>
      </c>
      <c r="D179" s="545"/>
      <c r="F179" s="461"/>
    </row>
    <row r="180" spans="1:9" ht="47.25">
      <c r="A180" s="393" t="s">
        <v>1351</v>
      </c>
      <c r="B180" s="270" t="str">
        <f>Language!A1459</f>
        <v>Is this reagent in use in your lab? (If No, select N/A for the remaining questions about this reagent)</v>
      </c>
      <c r="C180" s="270" t="s">
        <v>6181</v>
      </c>
      <c r="D180" s="282"/>
      <c r="F180" s="546"/>
      <c r="H180" s="262">
        <f t="shared" ref="H180:H185" si="42">D180</f>
        <v>0</v>
      </c>
      <c r="I180" s="236"/>
    </row>
    <row r="181" spans="1:9" ht="63">
      <c r="A181" s="393" t="s">
        <v>1352</v>
      </c>
      <c r="B181" s="270" t="str">
        <f>Language!A1460</f>
        <v>Has an up-to-date SOP been fully implemented?* (If the reagent is in use but there is no SOP, answer "no" to all remaining questions about this reagent)</v>
      </c>
      <c r="C181" s="270" t="s">
        <v>6182</v>
      </c>
      <c r="D181" s="282"/>
      <c r="F181" s="467"/>
      <c r="H181" s="262">
        <f t="shared" si="42"/>
        <v>0</v>
      </c>
      <c r="I181" s="236" t="str">
        <f>IF(H181="Yes",1,IF(H181="No",0,"'"))</f>
        <v>'</v>
      </c>
    </row>
    <row r="182" spans="1:9" ht="31.5">
      <c r="A182" s="393" t="s">
        <v>1353</v>
      </c>
      <c r="B182" s="270" t="str">
        <f>Language!A1461</f>
        <v>Is the SOP readily available** to bench staff?</v>
      </c>
      <c r="C182" s="270" t="s">
        <v>7638</v>
      </c>
      <c r="D182" s="282"/>
      <c r="F182" s="467"/>
      <c r="H182" s="262">
        <f t="shared" si="42"/>
        <v>0</v>
      </c>
      <c r="I182" s="236" t="str">
        <f t="shared" ref="I182:I185" si="43">IF(H182="Yes",1,IF(H182="No",0,"'"))</f>
        <v>'</v>
      </c>
    </row>
    <row r="183" spans="1:9" ht="31.5">
      <c r="A183" s="393" t="s">
        <v>1354</v>
      </c>
      <c r="B183" s="270" t="str">
        <f>Language!A1462</f>
        <v>Does the SOP define QC organisms, QC frequency, and expected QC results?</v>
      </c>
      <c r="C183" s="270" t="s">
        <v>6183</v>
      </c>
      <c r="D183" s="282"/>
      <c r="F183" s="467"/>
      <c r="H183" s="262">
        <f t="shared" si="42"/>
        <v>0</v>
      </c>
      <c r="I183" s="236" t="str">
        <f t="shared" si="43"/>
        <v>'</v>
      </c>
    </row>
    <row r="184" spans="1:9" ht="31.5">
      <c r="A184" s="393" t="s">
        <v>1355</v>
      </c>
      <c r="B184" s="270" t="str">
        <f>Language!A1463</f>
        <v>Does the SOP provide stepwise instructions for inoculation and incubation?</v>
      </c>
      <c r="C184" s="270" t="s">
        <v>6188</v>
      </c>
      <c r="D184" s="282"/>
      <c r="F184" s="467"/>
      <c r="H184" s="262">
        <f t="shared" si="42"/>
        <v>0</v>
      </c>
      <c r="I184" s="236" t="str">
        <f t="shared" si="43"/>
        <v>'</v>
      </c>
    </row>
    <row r="185" spans="1:9" ht="32.25" thickBot="1">
      <c r="A185" s="393" t="s">
        <v>1356</v>
      </c>
      <c r="B185" s="270" t="str">
        <f>Language!A1464</f>
        <v>Does the SOP provide stepwise instructions for reading and interpretation?</v>
      </c>
      <c r="C185" s="270" t="s">
        <v>6189</v>
      </c>
      <c r="D185" s="282"/>
      <c r="F185" s="467"/>
      <c r="H185" s="262">
        <f t="shared" si="42"/>
        <v>0</v>
      </c>
      <c r="I185" s="236" t="str">
        <f t="shared" si="43"/>
        <v>'</v>
      </c>
    </row>
    <row r="186" spans="1:9" ht="16.5" thickBot="1">
      <c r="A186" s="288"/>
      <c r="B186" s="278" t="str">
        <f>Language!A1465</f>
        <v>Gelatin hydrolysis</v>
      </c>
      <c r="C186" s="278" t="s">
        <v>6072</v>
      </c>
      <c r="D186" s="545"/>
      <c r="F186" s="461"/>
    </row>
    <row r="187" spans="1:9" ht="47.25">
      <c r="A187" s="393" t="s">
        <v>1357</v>
      </c>
      <c r="B187" s="270" t="str">
        <f>Language!A1466</f>
        <v>Is this reagent in use in your lab? (If No, select N/A for the remaining questions about this reagent)</v>
      </c>
      <c r="C187" s="270" t="s">
        <v>6181</v>
      </c>
      <c r="D187" s="282"/>
      <c r="F187" s="546"/>
      <c r="H187" s="262">
        <f t="shared" ref="H187:H192" si="44">D187</f>
        <v>0</v>
      </c>
      <c r="I187" s="236"/>
    </row>
    <row r="188" spans="1:9" ht="63">
      <c r="A188" s="393" t="s">
        <v>1358</v>
      </c>
      <c r="B188" s="270" t="str">
        <f>Language!A1467</f>
        <v>Has an up-to-date SOP been fully implemented?* (If the reagent is in use but there is no SOP, answer "no" to all remaining questions about this reagent)</v>
      </c>
      <c r="C188" s="270" t="s">
        <v>6182</v>
      </c>
      <c r="D188" s="282"/>
      <c r="F188" s="467"/>
      <c r="H188" s="262">
        <f t="shared" si="44"/>
        <v>0</v>
      </c>
      <c r="I188" s="236" t="str">
        <f>IF(H188="Yes",1,IF(H188="No",0,"'"))</f>
        <v>'</v>
      </c>
    </row>
    <row r="189" spans="1:9" ht="31.5">
      <c r="A189" s="393" t="s">
        <v>1359</v>
      </c>
      <c r="B189" s="270" t="str">
        <f>Language!A1468</f>
        <v>Is the SOP readily available** to bench staff?</v>
      </c>
      <c r="C189" s="270" t="s">
        <v>7638</v>
      </c>
      <c r="D189" s="282"/>
      <c r="F189" s="467"/>
      <c r="H189" s="262">
        <f t="shared" si="44"/>
        <v>0</v>
      </c>
      <c r="I189" s="236" t="str">
        <f t="shared" ref="I189:I192" si="45">IF(H189="Yes",1,IF(H189="No",0,"'"))</f>
        <v>'</v>
      </c>
    </row>
    <row r="190" spans="1:9" ht="31.5">
      <c r="A190" s="393" t="s">
        <v>1360</v>
      </c>
      <c r="B190" s="270" t="str">
        <f>Language!A1469</f>
        <v>Does the SOP define QC organisms, QC frequency, and expected QC results?</v>
      </c>
      <c r="C190" s="270" t="s">
        <v>6183</v>
      </c>
      <c r="D190" s="282"/>
      <c r="F190" s="467"/>
      <c r="H190" s="262">
        <f t="shared" si="44"/>
        <v>0</v>
      </c>
      <c r="I190" s="236" t="str">
        <f t="shared" si="45"/>
        <v>'</v>
      </c>
    </row>
    <row r="191" spans="1:9" ht="31.5">
      <c r="A191" s="393" t="s">
        <v>1361</v>
      </c>
      <c r="B191" s="270" t="str">
        <f>Language!A1470</f>
        <v>Does the SOP provide stepwise instructions for inoculation and incubation?</v>
      </c>
      <c r="C191" s="270" t="s">
        <v>6188</v>
      </c>
      <c r="D191" s="282"/>
      <c r="F191" s="467"/>
      <c r="H191" s="262">
        <f t="shared" si="44"/>
        <v>0</v>
      </c>
      <c r="I191" s="236" t="str">
        <f t="shared" si="45"/>
        <v>'</v>
      </c>
    </row>
    <row r="192" spans="1:9" ht="32.25" thickBot="1">
      <c r="A192" s="393" t="s">
        <v>1362</v>
      </c>
      <c r="B192" s="270" t="str">
        <f>Language!A1471</f>
        <v>Does the SOP provide stepwise instructions for reading and interpretation?</v>
      </c>
      <c r="C192" s="270" t="s">
        <v>6189</v>
      </c>
      <c r="D192" s="282"/>
      <c r="F192" s="467"/>
      <c r="H192" s="262">
        <f t="shared" si="44"/>
        <v>0</v>
      </c>
      <c r="I192" s="236" t="str">
        <f t="shared" si="45"/>
        <v>'</v>
      </c>
    </row>
    <row r="193" spans="1:9" ht="16.5" thickBot="1">
      <c r="A193" s="288"/>
      <c r="B193" s="278" t="str">
        <f>Language!A1472</f>
        <v>Chloramphenicol resistance (disk)</v>
      </c>
      <c r="C193" s="278" t="s">
        <v>6073</v>
      </c>
      <c r="D193" s="545"/>
      <c r="F193" s="461"/>
    </row>
    <row r="194" spans="1:9" ht="47.25">
      <c r="A194" s="393" t="s">
        <v>1363</v>
      </c>
      <c r="B194" s="270" t="str">
        <f>Language!A1473</f>
        <v>Is this test in use in your lab? (If No, select N/A for the remaining questions about this reagent)</v>
      </c>
      <c r="C194" s="270" t="s">
        <v>6204</v>
      </c>
      <c r="D194" s="282"/>
      <c r="F194" s="546"/>
      <c r="H194" s="262">
        <f t="shared" ref="H194:H199" si="46">D194</f>
        <v>0</v>
      </c>
      <c r="I194" s="236"/>
    </row>
    <row r="195" spans="1:9" ht="63">
      <c r="A195" s="393" t="s">
        <v>1364</v>
      </c>
      <c r="B195" s="270" t="str">
        <f>Language!A1474</f>
        <v>Has an up-to-date SOP been fully implemented?* (If the reagent is in use but there is no SOP, answer "no" to all remaining questions about this reagent)</v>
      </c>
      <c r="C195" s="270" t="s">
        <v>6182</v>
      </c>
      <c r="D195" s="282"/>
      <c r="F195" s="467"/>
      <c r="H195" s="262">
        <f t="shared" si="46"/>
        <v>0</v>
      </c>
      <c r="I195" s="236" t="str">
        <f>IF(H195="Yes",1,IF(H195="No",0,"'"))</f>
        <v>'</v>
      </c>
    </row>
    <row r="196" spans="1:9" ht="31.5">
      <c r="A196" s="393" t="s">
        <v>1365</v>
      </c>
      <c r="B196" s="270" t="str">
        <f>Language!A1475</f>
        <v>Is the SOP readily available** to bench staff?</v>
      </c>
      <c r="C196" s="270" t="s">
        <v>7638</v>
      </c>
      <c r="D196" s="282"/>
      <c r="F196" s="467"/>
      <c r="H196" s="262">
        <f t="shared" si="46"/>
        <v>0</v>
      </c>
      <c r="I196" s="236" t="str">
        <f t="shared" ref="I196:I199" si="47">IF(H196="Yes",1,IF(H196="No",0,"'"))</f>
        <v>'</v>
      </c>
    </row>
    <row r="197" spans="1:9" ht="31.5">
      <c r="A197" s="393" t="s">
        <v>1366</v>
      </c>
      <c r="B197" s="270" t="str">
        <f>Language!A1476</f>
        <v>Does the SOP define QC organisms, QC frequency, and expected QC results?</v>
      </c>
      <c r="C197" s="270" t="s">
        <v>6183</v>
      </c>
      <c r="D197" s="282"/>
      <c r="F197" s="467"/>
      <c r="H197" s="262">
        <f t="shared" si="46"/>
        <v>0</v>
      </c>
      <c r="I197" s="236" t="str">
        <f t="shared" si="47"/>
        <v>'</v>
      </c>
    </row>
    <row r="198" spans="1:9" ht="31.5">
      <c r="A198" s="393" t="s">
        <v>1367</v>
      </c>
      <c r="B198" s="270" t="str">
        <f>Language!A1477</f>
        <v>Does the SOP provide stepwise instructions for inoculation and incubation?</v>
      </c>
      <c r="C198" s="270" t="s">
        <v>6188</v>
      </c>
      <c r="D198" s="282"/>
      <c r="F198" s="467"/>
      <c r="H198" s="262">
        <f t="shared" si="46"/>
        <v>0</v>
      </c>
      <c r="I198" s="236" t="str">
        <f t="shared" si="47"/>
        <v>'</v>
      </c>
    </row>
    <row r="199" spans="1:9" ht="32.25" thickBot="1">
      <c r="A199" s="393" t="s">
        <v>1368</v>
      </c>
      <c r="B199" s="270" t="str">
        <f>Language!A1478</f>
        <v>Does the SOP provide stepwise instructions for reading and interpretation?</v>
      </c>
      <c r="C199" s="270" t="s">
        <v>6189</v>
      </c>
      <c r="D199" s="282"/>
      <c r="F199" s="467"/>
      <c r="H199" s="262">
        <f t="shared" si="46"/>
        <v>0</v>
      </c>
      <c r="I199" s="236" t="str">
        <f t="shared" si="47"/>
        <v>'</v>
      </c>
    </row>
    <row r="200" spans="1:9" ht="16.5" thickBot="1">
      <c r="A200" s="288"/>
      <c r="B200" s="278" t="str">
        <f>Language!A1479</f>
        <v>Growth at 42°C</v>
      </c>
      <c r="C200" s="278" t="s">
        <v>6074</v>
      </c>
      <c r="D200" s="545"/>
      <c r="F200" s="461"/>
    </row>
    <row r="201" spans="1:9" ht="47.25">
      <c r="A201" s="393" t="s">
        <v>1369</v>
      </c>
      <c r="B201" s="270" t="str">
        <f>Language!A1480</f>
        <v>Is this test in use in your lab? (If No, select N/A for the remaining questions about this reagent)</v>
      </c>
      <c r="C201" s="270" t="s">
        <v>6204</v>
      </c>
      <c r="D201" s="282"/>
      <c r="F201" s="546"/>
      <c r="H201" s="262">
        <f t="shared" ref="H201:H206" si="48">D201</f>
        <v>0</v>
      </c>
      <c r="I201" s="236"/>
    </row>
    <row r="202" spans="1:9" ht="63">
      <c r="A202" s="393" t="s">
        <v>1370</v>
      </c>
      <c r="B202" s="270" t="str">
        <f>Language!A1481</f>
        <v>Has an up-to-date SOP been fully implemented?* (If the reagent is in use but there is no SOP, answer "no" to all remaining questions about this reagent)</v>
      </c>
      <c r="C202" s="270" t="s">
        <v>6182</v>
      </c>
      <c r="D202" s="282"/>
      <c r="F202" s="467"/>
      <c r="H202" s="262">
        <f t="shared" si="48"/>
        <v>0</v>
      </c>
      <c r="I202" s="236" t="str">
        <f>IF(H202="Yes",1,IF(H202="No",0,"'"))</f>
        <v>'</v>
      </c>
    </row>
    <row r="203" spans="1:9" ht="31.5">
      <c r="A203" s="393" t="s">
        <v>1371</v>
      </c>
      <c r="B203" s="270" t="str">
        <f>Language!A1482</f>
        <v>Is the SOP readily available** to bench staff?</v>
      </c>
      <c r="C203" s="270" t="s">
        <v>7638</v>
      </c>
      <c r="D203" s="282"/>
      <c r="F203" s="467"/>
      <c r="H203" s="262">
        <f t="shared" si="48"/>
        <v>0</v>
      </c>
      <c r="I203" s="236" t="str">
        <f t="shared" ref="I203:I206" si="49">IF(H203="Yes",1,IF(H203="No",0,"'"))</f>
        <v>'</v>
      </c>
    </row>
    <row r="204" spans="1:9" ht="31.5">
      <c r="A204" s="393" t="s">
        <v>1372</v>
      </c>
      <c r="B204" s="270" t="str">
        <f>Language!A1483</f>
        <v>Does the SOP define QC organisms, QC frequency, and expected QC results?</v>
      </c>
      <c r="C204" s="270" t="s">
        <v>6183</v>
      </c>
      <c r="D204" s="282"/>
      <c r="F204" s="467"/>
      <c r="H204" s="262">
        <f t="shared" si="48"/>
        <v>0</v>
      </c>
      <c r="I204" s="236" t="str">
        <f t="shared" si="49"/>
        <v>'</v>
      </c>
    </row>
    <row r="205" spans="1:9" ht="31.5">
      <c r="A205" s="393" t="s">
        <v>1373</v>
      </c>
      <c r="B205" s="270" t="str">
        <f>Language!A1484</f>
        <v>Does the SOP provide stepwise instructions for inoculation and incubation?</v>
      </c>
      <c r="C205" s="270" t="s">
        <v>6188</v>
      </c>
      <c r="D205" s="282"/>
      <c r="F205" s="467"/>
      <c r="H205" s="262">
        <f t="shared" si="48"/>
        <v>0</v>
      </c>
      <c r="I205" s="236" t="str">
        <f t="shared" si="49"/>
        <v>'</v>
      </c>
    </row>
    <row r="206" spans="1:9" ht="31.5">
      <c r="A206" s="393" t="s">
        <v>1374</v>
      </c>
      <c r="B206" s="270" t="str">
        <f>Language!A1485</f>
        <v>Does the SOP provide stepwise instructions for reading and interpretation?</v>
      </c>
      <c r="C206" s="270" t="s">
        <v>6189</v>
      </c>
      <c r="D206" s="282"/>
      <c r="F206" s="467"/>
      <c r="H206" s="262">
        <f t="shared" si="48"/>
        <v>0</v>
      </c>
      <c r="I206" s="236" t="str">
        <f t="shared" si="49"/>
        <v>'</v>
      </c>
    </row>
    <row r="207" spans="1:9" ht="16.5" thickBot="1">
      <c r="A207" s="288"/>
    </row>
    <row r="208" spans="1:9" ht="16.5" thickBot="1">
      <c r="A208" s="294"/>
      <c r="B208" s="32" t="str">
        <f>Language!A1486</f>
        <v>KIT-BASED ID METHODS</v>
      </c>
      <c r="C208" s="32" t="s">
        <v>6601</v>
      </c>
      <c r="D208" s="33"/>
      <c r="F208" s="461"/>
    </row>
    <row r="209" spans="1:10" ht="94.5">
      <c r="A209" s="548"/>
      <c r="B209" s="229" t="str">
        <f>Language!A1487</f>
        <v xml:space="preserve"> If the lab uses rapid biochemical kits for organism ID (e.g., API, Liofilchem, RapID), does the SOP for each kit contain the following information? (If kits are not used, select "NA", if kits are used but there is no SOP, select "No")</v>
      </c>
      <c r="C209" s="229" t="s">
        <v>6205</v>
      </c>
      <c r="F209" s="26"/>
    </row>
    <row r="210" spans="1:10" ht="31.5">
      <c r="A210" s="393" t="s">
        <v>1375</v>
      </c>
      <c r="B210" s="270" t="str">
        <f>Language!A1488</f>
        <v>Defined QC organisms, QC frequency, and expected QC results</v>
      </c>
      <c r="C210" s="270" t="s">
        <v>7640</v>
      </c>
      <c r="D210" s="492"/>
      <c r="F210" s="512"/>
      <c r="H210" s="262">
        <f t="shared" ref="H210:H214" si="50">D210</f>
        <v>0</v>
      </c>
      <c r="I210" s="236" t="str">
        <f>IF(H210=1,1,IF(H210=2,0.5,IF(H210=3,0,"'")))</f>
        <v>'</v>
      </c>
    </row>
    <row r="211" spans="1:10" ht="31.5">
      <c r="A211" s="393" t="s">
        <v>1376</v>
      </c>
      <c r="B211" s="270" t="str">
        <f>Language!A1489</f>
        <v>Stepwise instructions for preparing the inoculum in the correct liquid medium and at the correct density</v>
      </c>
      <c r="C211" s="270" t="s">
        <v>7641</v>
      </c>
      <c r="D211" s="492"/>
      <c r="F211" s="512"/>
      <c r="H211" s="262">
        <f t="shared" si="50"/>
        <v>0</v>
      </c>
      <c r="I211" s="236" t="str">
        <f t="shared" ref="I211:I214" si="51">IF(H211=1,1,IF(H211=2,0.5,IF(H211=3,0,"'")))</f>
        <v>'</v>
      </c>
    </row>
    <row r="212" spans="1:10" ht="31.5">
      <c r="A212" s="393" t="s">
        <v>1377</v>
      </c>
      <c r="B212" s="270" t="str">
        <f>Language!A1490</f>
        <v>Stepwise instructions on how to inoculate and incubate the device</v>
      </c>
      <c r="C212" s="270" t="s">
        <v>6207</v>
      </c>
      <c r="D212" s="492"/>
      <c r="F212" s="512"/>
      <c r="H212" s="262">
        <f t="shared" si="50"/>
        <v>0</v>
      </c>
      <c r="I212" s="236" t="str">
        <f t="shared" si="51"/>
        <v>'</v>
      </c>
    </row>
    <row r="213" spans="1:10" ht="31.5">
      <c r="A213" s="393" t="s">
        <v>1378</v>
      </c>
      <c r="B213" s="270" t="str">
        <f>Language!A1491</f>
        <v>Stepwise instructions on how to read the results, including use of additional reagents if necessary</v>
      </c>
      <c r="C213" s="270" t="s">
        <v>6208</v>
      </c>
      <c r="D213" s="492"/>
      <c r="F213" s="512"/>
      <c r="H213" s="262">
        <f t="shared" si="50"/>
        <v>0</v>
      </c>
      <c r="I213" s="236" t="str">
        <f t="shared" si="51"/>
        <v>'</v>
      </c>
    </row>
    <row r="214" spans="1:10" ht="31.5">
      <c r="A214" s="393" t="s">
        <v>1379</v>
      </c>
      <c r="B214" s="270" t="str">
        <f>Language!A1492</f>
        <v>Clear guidance on interpreting results and recognizing unacceptable results</v>
      </c>
      <c r="C214" s="270" t="s">
        <v>6209</v>
      </c>
      <c r="D214" s="492"/>
      <c r="F214" s="512"/>
      <c r="H214" s="262">
        <f t="shared" si="50"/>
        <v>0</v>
      </c>
      <c r="I214" s="236" t="str">
        <f t="shared" si="51"/>
        <v>'</v>
      </c>
    </row>
    <row r="215" spans="1:10" ht="47.25">
      <c r="A215" s="288"/>
      <c r="B215" s="240" t="str">
        <f>Language!A1493</f>
        <v>1: Yes - 2: Partial - 3: No - NA: lab does not use rapid biochemical kits (answer NA until Manual/Conventional Methods)</v>
      </c>
      <c r="C215" s="240" t="s">
        <v>6210</v>
      </c>
    </row>
    <row r="216" spans="1:10" ht="31.5">
      <c r="A216" s="393" t="s">
        <v>1380</v>
      </c>
      <c r="B216" s="229" t="str">
        <f>Language!A1494</f>
        <v>Are the SOPs available in a language that the technologists are able to read fluently?</v>
      </c>
      <c r="C216" s="229" t="s">
        <v>6211</v>
      </c>
      <c r="D216" s="282"/>
      <c r="F216" s="467"/>
      <c r="H216" s="262">
        <f t="shared" ref="H216:H221" si="52">D216</f>
        <v>0</v>
      </c>
      <c r="I216" s="236" t="str">
        <f>IF(H216="Yes",1,IF(H216="NO",0,"'"))</f>
        <v>'</v>
      </c>
    </row>
    <row r="217" spans="1:10" ht="31.5">
      <c r="A217" s="393" t="s">
        <v>1381</v>
      </c>
      <c r="B217" s="229" t="str">
        <f>Language!A1495</f>
        <v xml:space="preserve">Is the lab using the inoculation media recommended by the manufacturer? </v>
      </c>
      <c r="C217" s="229" t="s">
        <v>6212</v>
      </c>
      <c r="D217" s="282"/>
      <c r="F217" s="467"/>
      <c r="H217" s="262">
        <f t="shared" si="52"/>
        <v>0</v>
      </c>
      <c r="I217" s="236" t="str">
        <f t="shared" ref="I217:I221" si="53">IF(H217="Yes",1,IF(H217="NO",0,"'"))</f>
        <v>'</v>
      </c>
    </row>
    <row r="218" spans="1:10" ht="110.25">
      <c r="A218" s="393" t="s">
        <v>1382</v>
      </c>
      <c r="B218" s="229" t="str">
        <f>Language!A1496</f>
        <v>Following device inoculation, does the lab use the remaining inoculum to make a purity plate? (A purity plate is a light subculture of the inoculum that is made to ensure the inoculum was not mixed or contaminated; usually streaked like a urine to ensure visualization of individual colonies and checked for purity when reading results)</v>
      </c>
      <c r="C218" s="229" t="s">
        <v>7648</v>
      </c>
      <c r="D218" s="282"/>
      <c r="F218" s="467"/>
      <c r="H218" s="262">
        <f t="shared" si="52"/>
        <v>0</v>
      </c>
      <c r="I218" s="236" t="str">
        <f t="shared" si="53"/>
        <v>'</v>
      </c>
    </row>
    <row r="219" spans="1:10" ht="47.25">
      <c r="A219" s="393" t="s">
        <v>1383</v>
      </c>
      <c r="B219" s="229" t="str">
        <f>Language!A1497</f>
        <v xml:space="preserve">Following incubation, are all supplemental reagents available and added according to manufacturer instructions? (e.g., VP1 &amp; 2 for API) </v>
      </c>
      <c r="C219" s="229" t="s">
        <v>6213</v>
      </c>
      <c r="D219" s="282"/>
      <c r="F219" s="467"/>
      <c r="H219" s="262">
        <f t="shared" si="52"/>
        <v>0</v>
      </c>
      <c r="I219" s="236" t="str">
        <f t="shared" si="53"/>
        <v>'</v>
      </c>
    </row>
    <row r="220" spans="1:10" ht="31.5">
      <c r="A220" s="393" t="s">
        <v>1384</v>
      </c>
      <c r="B220" s="229" t="str">
        <f>Language!A1498</f>
        <v>Are the databases used to interpret the kit results (bionumbers) up to date?</v>
      </c>
      <c r="C220" s="229" t="s">
        <v>6214</v>
      </c>
      <c r="D220" s="282"/>
      <c r="F220" s="467"/>
      <c r="H220" s="262">
        <f t="shared" si="52"/>
        <v>0</v>
      </c>
      <c r="I220" s="236" t="str">
        <f t="shared" si="53"/>
        <v>'</v>
      </c>
    </row>
    <row r="221" spans="1:10" ht="78.75">
      <c r="A221" s="393" t="s">
        <v>1385</v>
      </c>
      <c r="B221" s="229" t="str">
        <f>Language!A1499</f>
        <v>When an ID result (bionumber) does not reach the threshold for an acceptable identification, is there evidence that appropriate action is taken, such as repeating the test by another method or performing additional biochemical tests?</v>
      </c>
      <c r="C221" s="229" t="s">
        <v>7642</v>
      </c>
      <c r="D221" s="282"/>
      <c r="F221" s="467"/>
      <c r="H221" s="262">
        <f t="shared" si="52"/>
        <v>0</v>
      </c>
      <c r="I221" s="236" t="str">
        <f t="shared" si="53"/>
        <v>'</v>
      </c>
      <c r="J221" s="236" t="str">
        <f>IF(D221="No","Red Flag","'")</f>
        <v>'</v>
      </c>
    </row>
    <row r="222" spans="1:10" ht="16.5" thickBot="1">
      <c r="A222" s="393"/>
      <c r="B222" s="534"/>
      <c r="C222" s="534"/>
      <c r="D222" s="236"/>
      <c r="E222" s="236"/>
      <c r="F222" s="465"/>
      <c r="G222" s="236"/>
      <c r="H222" s="236"/>
      <c r="I222" s="236"/>
      <c r="J222" s="236"/>
    </row>
    <row r="223" spans="1:10" ht="16.5" thickBot="1">
      <c r="A223" s="294"/>
      <c r="B223" s="32" t="str">
        <f>Language!A1500</f>
        <v>AUTOMATED ID METHODS</v>
      </c>
      <c r="C223" s="32" t="s">
        <v>7643</v>
      </c>
      <c r="D223" s="33"/>
      <c r="F223" s="461"/>
      <c r="H223" s="229"/>
    </row>
    <row r="224" spans="1:10" ht="63">
      <c r="A224" s="393"/>
      <c r="B224" s="270" t="str">
        <f>Language!A1501</f>
        <v>If the lab uses automated methods for organism ID (e.g., Vitek, Microscan, Phoenix), do the SOPs contain the following information? (User manuals provided by the manufacturer are not considered SOPs)</v>
      </c>
      <c r="C224" s="270" t="s">
        <v>6215</v>
      </c>
      <c r="F224" s="26"/>
    </row>
    <row r="225" spans="1:10" ht="31.5">
      <c r="A225" s="393" t="s">
        <v>1386</v>
      </c>
      <c r="B225" s="270" t="str">
        <f>Language!A1502</f>
        <v>Defined QC organisms, QC frequency, and expected QC results</v>
      </c>
      <c r="C225" s="270" t="s">
        <v>6206</v>
      </c>
      <c r="D225" s="492"/>
      <c r="F225" s="512"/>
      <c r="H225" s="262">
        <f t="shared" ref="H225:H229" si="54">D225</f>
        <v>0</v>
      </c>
      <c r="I225" s="236" t="str">
        <f>IF(H225=1,1,IF(H225=2,0.5,IF(H225=3,0,"'")))</f>
        <v>'</v>
      </c>
    </row>
    <row r="226" spans="1:10" ht="31.5">
      <c r="A226" s="393" t="s">
        <v>2372</v>
      </c>
      <c r="B226" s="270" t="str">
        <f>Language!A1503</f>
        <v>Stepwise instructions for preparing the inoculum in the correct liquid medium and at the correct density</v>
      </c>
      <c r="C226" s="270" t="s">
        <v>7644</v>
      </c>
      <c r="D226" s="492"/>
      <c r="F226" s="512"/>
      <c r="H226" s="262">
        <f t="shared" si="54"/>
        <v>0</v>
      </c>
      <c r="I226" s="236" t="str">
        <f t="shared" ref="I226:I229" si="55">IF(H226=1,1,IF(H226=2,0.5,IF(H226=3,0,"'")))</f>
        <v>'</v>
      </c>
    </row>
    <row r="227" spans="1:10" ht="31.5">
      <c r="A227" s="393" t="s">
        <v>2373</v>
      </c>
      <c r="B227" s="270" t="str">
        <f>Language!A1504</f>
        <v>Stepwise instructions on how to inoculate and incubate the device</v>
      </c>
      <c r="C227" s="270" t="s">
        <v>7645</v>
      </c>
      <c r="D227" s="492"/>
      <c r="F227" s="512"/>
      <c r="H227" s="262">
        <f t="shared" si="54"/>
        <v>0</v>
      </c>
      <c r="I227" s="236" t="str">
        <f t="shared" si="55"/>
        <v>'</v>
      </c>
    </row>
    <row r="228" spans="1:10" ht="31.5">
      <c r="A228" s="393" t="s">
        <v>2374</v>
      </c>
      <c r="B228" s="270" t="str">
        <f>Language!A1505</f>
        <v>Stepwise instructions on how to read the results, including use of additional reagents if necessary</v>
      </c>
      <c r="C228" s="270" t="s">
        <v>6208</v>
      </c>
      <c r="D228" s="492"/>
      <c r="F228" s="512"/>
      <c r="H228" s="262">
        <f t="shared" si="54"/>
        <v>0</v>
      </c>
      <c r="I228" s="236" t="str">
        <f t="shared" si="55"/>
        <v>'</v>
      </c>
    </row>
    <row r="229" spans="1:10" ht="31.5">
      <c r="A229" s="393" t="s">
        <v>2375</v>
      </c>
      <c r="B229" s="270" t="str">
        <f>Language!A1506</f>
        <v>Clear guidance on interpreting results and recognizing unacceptable results</v>
      </c>
      <c r="C229" s="270" t="s">
        <v>7646</v>
      </c>
      <c r="D229" s="492"/>
      <c r="F229" s="512"/>
      <c r="H229" s="262">
        <f t="shared" si="54"/>
        <v>0</v>
      </c>
      <c r="I229" s="236" t="str">
        <f t="shared" si="55"/>
        <v>'</v>
      </c>
    </row>
    <row r="230" spans="1:10" ht="31.5">
      <c r="A230" s="298"/>
      <c r="B230" s="240" t="str">
        <f>Language!A1507</f>
        <v>1: Yes; 2: Partial; 3: No; NA: automated methods are not used</v>
      </c>
      <c r="C230" s="240" t="s">
        <v>6216</v>
      </c>
      <c r="E230" s="453"/>
      <c r="G230" s="453"/>
      <c r="H230" s="262"/>
      <c r="I230" s="236"/>
    </row>
    <row r="231" spans="1:10" ht="47.25">
      <c r="A231" s="393" t="s">
        <v>2378</v>
      </c>
      <c r="B231" s="270" t="str">
        <f>Language!A1508</f>
        <v>Is the SOP available in a language that the technologists using the instrument are able to read fluently?</v>
      </c>
      <c r="C231" s="270" t="s">
        <v>6217</v>
      </c>
      <c r="D231" s="282"/>
      <c r="F231" s="467"/>
      <c r="H231" s="262">
        <f>D231</f>
        <v>0</v>
      </c>
      <c r="I231" s="236" t="str">
        <f>IF(H231="Yes",1,IF(H231="NO",0,"'"))</f>
        <v>'</v>
      </c>
    </row>
    <row r="232" spans="1:10" ht="31.5">
      <c r="A232" s="393" t="s">
        <v>2379</v>
      </c>
      <c r="B232" s="270" t="str">
        <f>Language!A1509</f>
        <v xml:space="preserve">Is the lab using the inoculation medium recommended by the manufacturer? </v>
      </c>
      <c r="C232" s="270" t="s">
        <v>6212</v>
      </c>
      <c r="D232" s="282"/>
      <c r="F232" s="467"/>
      <c r="H232" s="262">
        <f>D232</f>
        <v>0</v>
      </c>
      <c r="I232" s="236" t="str">
        <f t="shared" ref="I232:I235" si="56">IF(H232="Yes",1,IF(H232="NO",0,"'"))</f>
        <v>'</v>
      </c>
    </row>
    <row r="233" spans="1:10" ht="31.5">
      <c r="A233" s="393" t="s">
        <v>2380</v>
      </c>
      <c r="B233" s="270" t="str">
        <f>Language!A1510</f>
        <v>Following card/tray inoculation, does the lab use the remaining inoculum to make a purity plate?</v>
      </c>
      <c r="C233" s="270" t="s">
        <v>7647</v>
      </c>
      <c r="D233" s="282"/>
      <c r="F233" s="467"/>
      <c r="H233" s="262">
        <f>D233</f>
        <v>0</v>
      </c>
      <c r="I233" s="236" t="str">
        <f t="shared" si="56"/>
        <v>'</v>
      </c>
    </row>
    <row r="234" spans="1:10" ht="94.5">
      <c r="A234" s="548"/>
      <c r="B234" s="505" t="str">
        <f>Language!A1511</f>
        <v>A purity plate is a light subculture of the inoculum that is made to ensure the inoculum was not mixed or contaminated; usually streaked like a urine to ensure visualization of individual colonies and checked for purity when reading results. BAP is typically used.</v>
      </c>
      <c r="C234" s="505" t="s">
        <v>7648</v>
      </c>
      <c r="D234" s="455"/>
    </row>
    <row r="235" spans="1:10" ht="78.75">
      <c r="A235" s="393" t="s">
        <v>2381</v>
      </c>
      <c r="B235" s="229" t="str">
        <f>Language!A1512</f>
        <v>When the instrument software flags an ID result as questionable, is there evidence that appropriate action is taken, such as repeating the test by another method or performing additional biochemical tests?</v>
      </c>
      <c r="C235" s="229" t="s">
        <v>7649</v>
      </c>
      <c r="D235" s="282"/>
      <c r="F235" s="467"/>
      <c r="H235" s="262">
        <f>D235</f>
        <v>0</v>
      </c>
      <c r="I235" s="236" t="str">
        <f t="shared" si="56"/>
        <v>'</v>
      </c>
      <c r="J235" s="236" t="str">
        <f>IF(D235="No","Red Flag","'")</f>
        <v>'</v>
      </c>
    </row>
    <row r="236" spans="1:10" ht="16.5" thickBot="1">
      <c r="A236" s="288"/>
      <c r="B236" s="223"/>
      <c r="C236" s="223"/>
      <c r="D236" s="243"/>
      <c r="F236" s="460"/>
      <c r="H236" s="229"/>
    </row>
    <row r="237" spans="1:10" ht="16.5" thickBot="1">
      <c r="A237" s="294"/>
      <c r="B237" s="539" t="str">
        <f>Language!A1513</f>
        <v>IDENTIFICATION FLOWCHARTS</v>
      </c>
      <c r="C237" s="539" t="s">
        <v>7650</v>
      </c>
      <c r="D237" s="33"/>
      <c r="F237" s="461"/>
    </row>
    <row r="238" spans="1:10">
      <c r="A238" s="288"/>
      <c r="B238" s="240" t="str">
        <f>Language!A1514</f>
        <v>1: Always - 2:  Sometimes - 3: Never</v>
      </c>
      <c r="C238" s="240" t="s">
        <v>6187</v>
      </c>
      <c r="D238" s="547"/>
      <c r="F238" s="480"/>
      <c r="H238" s="262"/>
      <c r="I238" s="236"/>
    </row>
    <row r="239" spans="1:10" ht="63">
      <c r="A239" s="279" t="s">
        <v>2391</v>
      </c>
      <c r="B239" s="244" t="str">
        <f>Language!A1515</f>
        <v xml:space="preserve">When the primary plate has mixed colony types, is it standard practice to subculture each colony of interest to a fresh plate to ensure purity prior to pursuing identification? </v>
      </c>
      <c r="C239" s="244" t="s">
        <v>7651</v>
      </c>
      <c r="D239" s="492"/>
      <c r="F239" s="488"/>
      <c r="H239" s="262">
        <f t="shared" ref="H239" si="57">D239</f>
        <v>0</v>
      </c>
      <c r="I239" s="236" t="str">
        <f>IF(H239=1,1,IF(H239=2,0.5,IF(H239=3,0,"'")))</f>
        <v>'</v>
      </c>
    </row>
    <row r="240" spans="1:10" ht="47.25">
      <c r="A240" s="279" t="s">
        <v>2392</v>
      </c>
      <c r="B240" s="244" t="str">
        <f>Language!A1516</f>
        <v>Is it standard practice to perform a gram stain on each isolate of interest prior to performing any other testing?</v>
      </c>
      <c r="C240" s="244" t="s">
        <v>7652</v>
      </c>
      <c r="D240" s="492"/>
      <c r="F240" s="488"/>
      <c r="H240" s="262">
        <f t="shared" ref="H240:H247" si="58">D240</f>
        <v>0</v>
      </c>
      <c r="I240" s="236" t="str">
        <f t="shared" ref="I240:I247" si="59">IF(H240=1,1,IF(H240=2,0.5,IF(H240=3,0,"'")))</f>
        <v>'</v>
      </c>
    </row>
    <row r="241" spans="1:9" ht="63">
      <c r="A241" s="279" t="s">
        <v>2393</v>
      </c>
      <c r="B241" s="244" t="str">
        <f>Language!A1517</f>
        <v>For gram negative bacilli, is it standard practice to perform an oxidase test first, before proceeding with any other identification tests (including automated ID)?</v>
      </c>
      <c r="C241" s="244" t="s">
        <v>7653</v>
      </c>
      <c r="D241" s="492"/>
      <c r="F241" s="488"/>
      <c r="H241" s="262">
        <f t="shared" si="58"/>
        <v>0</v>
      </c>
      <c r="I241" s="236" t="str">
        <f t="shared" si="59"/>
        <v>'</v>
      </c>
    </row>
    <row r="242" spans="1:9" ht="63">
      <c r="A242" s="279" t="s">
        <v>2394</v>
      </c>
      <c r="B242" s="83" t="str">
        <f>Language!A1518</f>
        <v>For gram negative bacilli, is it standard practice to perform an indole test second, before proceeding with other identification tests (including automated ID)?</v>
      </c>
      <c r="C242" s="83" t="s">
        <v>7654</v>
      </c>
      <c r="D242" s="492"/>
      <c r="F242" s="488"/>
      <c r="H242" s="262">
        <f t="shared" si="58"/>
        <v>0</v>
      </c>
      <c r="I242" s="236" t="str">
        <f t="shared" si="59"/>
        <v>'</v>
      </c>
    </row>
    <row r="243" spans="1:9" ht="47.25">
      <c r="A243" s="279" t="s">
        <v>2395</v>
      </c>
      <c r="B243" s="83" t="str">
        <f>Language!A1519</f>
        <v>For oxidase-negative gram negative bacilli that do not ferment lactose (clear on MacConkey), are sufficient tests available to achieve a definitive identification?</v>
      </c>
      <c r="C243" s="83" t="s">
        <v>7655</v>
      </c>
      <c r="D243" s="492"/>
      <c r="F243" s="488"/>
      <c r="H243" s="262">
        <f t="shared" si="58"/>
        <v>0</v>
      </c>
      <c r="I243" s="236" t="str">
        <f t="shared" si="59"/>
        <v>'</v>
      </c>
    </row>
    <row r="244" spans="1:9" ht="63">
      <c r="A244" s="279" t="s">
        <v>2396</v>
      </c>
      <c r="B244" s="244" t="str">
        <f>Language!A1520</f>
        <v>For oxidase-positive gram negative bacilli that are not Pseudomonas aeruginosa (lack the characteristic odor), are sufficient tests available to achieve a definitive identification?</v>
      </c>
      <c r="C244" s="244" t="s">
        <v>7656</v>
      </c>
      <c r="D244" s="492"/>
      <c r="F244" s="488"/>
      <c r="H244" s="262">
        <f t="shared" si="58"/>
        <v>0</v>
      </c>
      <c r="I244" s="236" t="str">
        <f t="shared" si="59"/>
        <v>'</v>
      </c>
    </row>
    <row r="245" spans="1:9" ht="63">
      <c r="A245" s="279" t="s">
        <v>2397</v>
      </c>
      <c r="B245" s="244" t="str">
        <f>Language!A1521</f>
        <v>For gram positive cocci, is it standard practice to perform a catalase test first, before proceeding with any other identification tests (including automated ID)?</v>
      </c>
      <c r="C245" s="244" t="s">
        <v>7657</v>
      </c>
      <c r="D245" s="492"/>
      <c r="F245" s="488"/>
      <c r="H245" s="262">
        <f t="shared" si="58"/>
        <v>0</v>
      </c>
      <c r="I245" s="236" t="str">
        <f t="shared" si="59"/>
        <v>'</v>
      </c>
    </row>
    <row r="246" spans="1:9" ht="63">
      <c r="A246" s="279" t="s">
        <v>2398</v>
      </c>
      <c r="B246" s="244" t="str">
        <f>Language!A1522</f>
        <v>For catalase positive gram positive cocci, is it standard practice to perform a coagulase test next, before proceeding with other identification tests (including automated ID)?</v>
      </c>
      <c r="C246" s="244" t="s">
        <v>7658</v>
      </c>
      <c r="D246" s="492"/>
      <c r="F246" s="488"/>
      <c r="H246" s="262">
        <f t="shared" si="58"/>
        <v>0</v>
      </c>
      <c r="I246" s="236" t="str">
        <f t="shared" si="59"/>
        <v>'</v>
      </c>
    </row>
    <row r="247" spans="1:9" ht="142.35" customHeight="1">
      <c r="A247" s="279" t="s">
        <v>2399</v>
      </c>
      <c r="B247" s="244" t="str">
        <f>Language!A1523</f>
        <v>For catalase negative gram positive cocci, is it standard practice to evaluate the type of hemolysis (alpha, beta, gamma), before proceeding with other identification tests (including automated ID)?</v>
      </c>
      <c r="C247" s="244" t="s">
        <v>7659</v>
      </c>
      <c r="D247" s="492"/>
      <c r="F247" s="488"/>
      <c r="H247" s="262">
        <f t="shared" si="58"/>
        <v>0</v>
      </c>
      <c r="I247" s="236" t="str">
        <f t="shared" si="59"/>
        <v>'</v>
      </c>
    </row>
  </sheetData>
  <mergeCells count="4">
    <mergeCell ref="B7:B8"/>
    <mergeCell ref="B9:B10"/>
    <mergeCell ref="C7:C8"/>
    <mergeCell ref="C9:C10"/>
  </mergeCells>
  <phoneticPr fontId="26" type="noConversion"/>
  <conditionalFormatting sqref="I34 I221:J221 B222 I216:I221 D222:J222">
    <cfRule type="cellIs" dxfId="1070" priority="1279" stopIfTrue="1" operator="lessThan">
      <formula>0.5</formula>
    </cfRule>
    <cfRule type="cellIs" dxfId="1069" priority="1280" stopIfTrue="1" operator="between">
      <formula>0.5</formula>
      <formula>0.75</formula>
    </cfRule>
    <cfRule type="cellIs" dxfId="1068" priority="1281" stopIfTrue="1" operator="greaterThan">
      <formula>0.75</formula>
    </cfRule>
  </conditionalFormatting>
  <conditionalFormatting sqref="D208">
    <cfRule type="cellIs" dxfId="1067" priority="1276" stopIfTrue="1" operator="greaterThanOrEqual">
      <formula>0.8</formula>
    </cfRule>
    <cfRule type="cellIs" dxfId="1066" priority="1277" stopIfTrue="1" operator="between">
      <formula>0.5</formula>
      <formula>0.799</formula>
    </cfRule>
    <cfRule type="cellIs" dxfId="1065" priority="1278" stopIfTrue="1" operator="lessThan">
      <formula>0.5</formula>
    </cfRule>
  </conditionalFormatting>
  <conditionalFormatting sqref="D223">
    <cfRule type="cellIs" dxfId="1064" priority="1318" stopIfTrue="1" operator="greaterThanOrEqual">
      <formula>0.8</formula>
    </cfRule>
    <cfRule type="cellIs" dxfId="1063" priority="1319" stopIfTrue="1" operator="between">
      <formula>0.5</formula>
      <formula>0.799</formula>
    </cfRule>
    <cfRule type="cellIs" dxfId="1062" priority="1320" stopIfTrue="1" operator="lessThan">
      <formula>0.5</formula>
    </cfRule>
  </conditionalFormatting>
  <conditionalFormatting sqref="I230">
    <cfRule type="cellIs" dxfId="1061" priority="1315" stopIfTrue="1" operator="lessThan">
      <formula>0.5</formula>
    </cfRule>
    <cfRule type="cellIs" dxfId="1060" priority="1316" stopIfTrue="1" operator="between">
      <formula>0.5</formula>
      <formula>0.75</formula>
    </cfRule>
    <cfRule type="cellIs" dxfId="1059" priority="1317" stopIfTrue="1" operator="greaterThan">
      <formula>0.75</formula>
    </cfRule>
  </conditionalFormatting>
  <conditionalFormatting sqref="I217">
    <cfRule type="cellIs" dxfId="1058" priority="1267" stopIfTrue="1" operator="lessThan">
      <formula>0.5</formula>
    </cfRule>
    <cfRule type="cellIs" dxfId="1057" priority="1268" stopIfTrue="1" operator="between">
      <formula>0.5</formula>
      <formula>0.75</formula>
    </cfRule>
    <cfRule type="cellIs" dxfId="1056" priority="1269" stopIfTrue="1" operator="greaterThan">
      <formula>0.75</formula>
    </cfRule>
  </conditionalFormatting>
  <conditionalFormatting sqref="I231:I233 I235">
    <cfRule type="cellIs" dxfId="1055" priority="1294" stopIfTrue="1" operator="lessThan">
      <formula>0.5</formula>
    </cfRule>
    <cfRule type="cellIs" dxfId="1054" priority="1295" stopIfTrue="1" operator="between">
      <formula>0.5</formula>
      <formula>0.75</formula>
    </cfRule>
    <cfRule type="cellIs" dxfId="1053" priority="1296" stopIfTrue="1" operator="greaterThan">
      <formula>0.75</formula>
    </cfRule>
  </conditionalFormatting>
  <conditionalFormatting sqref="I218">
    <cfRule type="cellIs" dxfId="1052" priority="1264" stopIfTrue="1" operator="lessThan">
      <formula>0.5</formula>
    </cfRule>
    <cfRule type="cellIs" dxfId="1051" priority="1265" stopIfTrue="1" operator="between">
      <formula>0.5</formula>
      <formula>0.75</formula>
    </cfRule>
    <cfRule type="cellIs" dxfId="1050" priority="1266" stopIfTrue="1" operator="greaterThan">
      <formula>0.75</formula>
    </cfRule>
  </conditionalFormatting>
  <conditionalFormatting sqref="I220:I221">
    <cfRule type="cellIs" dxfId="1049" priority="1261" stopIfTrue="1" operator="lessThan">
      <formula>0.5</formula>
    </cfRule>
    <cfRule type="cellIs" dxfId="1048" priority="1262" stopIfTrue="1" operator="between">
      <formula>0.5</formula>
      <formula>0.75</formula>
    </cfRule>
    <cfRule type="cellIs" dxfId="1047" priority="1263" stopIfTrue="1" operator="greaterThan">
      <formula>0.75</formula>
    </cfRule>
  </conditionalFormatting>
  <conditionalFormatting sqref="I15:I19">
    <cfRule type="cellIs" dxfId="1046" priority="1252" stopIfTrue="1" operator="lessThan">
      <formula>0.5</formula>
    </cfRule>
    <cfRule type="cellIs" dxfId="1045" priority="1253" stopIfTrue="1" operator="between">
      <formula>0.5</formula>
      <formula>0.75</formula>
    </cfRule>
    <cfRule type="cellIs" dxfId="1044" priority="1254" stopIfTrue="1" operator="greaterThan">
      <formula>0.75</formula>
    </cfRule>
  </conditionalFormatting>
  <conditionalFormatting sqref="I15">
    <cfRule type="cellIs" dxfId="1043" priority="1249" stopIfTrue="1" operator="lessThan">
      <formula>0.5</formula>
    </cfRule>
    <cfRule type="cellIs" dxfId="1042" priority="1250" stopIfTrue="1" operator="between">
      <formula>0.5</formula>
      <formula>0.75</formula>
    </cfRule>
    <cfRule type="cellIs" dxfId="1041" priority="1251" stopIfTrue="1" operator="greaterThan">
      <formula>0.75</formula>
    </cfRule>
  </conditionalFormatting>
  <conditionalFormatting sqref="I16">
    <cfRule type="cellIs" dxfId="1040" priority="1246" stopIfTrue="1" operator="lessThan">
      <formula>0.5</formula>
    </cfRule>
    <cfRule type="cellIs" dxfId="1039" priority="1247" stopIfTrue="1" operator="between">
      <formula>0.5</formula>
      <formula>0.75</formula>
    </cfRule>
    <cfRule type="cellIs" dxfId="1038" priority="1248" stopIfTrue="1" operator="greaterThan">
      <formula>0.75</formula>
    </cfRule>
  </conditionalFormatting>
  <conditionalFormatting sqref="I154:I155">
    <cfRule type="cellIs" dxfId="1037" priority="733" stopIfTrue="1" operator="lessThan">
      <formula>0.5</formula>
    </cfRule>
    <cfRule type="cellIs" dxfId="1036" priority="734" stopIfTrue="1" operator="between">
      <formula>0.5</formula>
      <formula>0.75</formula>
    </cfRule>
    <cfRule type="cellIs" dxfId="1035" priority="735" stopIfTrue="1" operator="greaterThan">
      <formula>0.75</formula>
    </cfRule>
  </conditionalFormatting>
  <conditionalFormatting sqref="D59">
    <cfRule type="cellIs" dxfId="1034" priority="1162" stopIfTrue="1" operator="greaterThanOrEqual">
      <formula>0.8</formula>
    </cfRule>
    <cfRule type="cellIs" dxfId="1033" priority="1163" stopIfTrue="1" operator="between">
      <formula>0.5</formula>
      <formula>0.799</formula>
    </cfRule>
    <cfRule type="cellIs" dxfId="1032" priority="1164" stopIfTrue="1" operator="lessThan">
      <formula>0.5</formula>
    </cfRule>
  </conditionalFormatting>
  <conditionalFormatting sqref="D5">
    <cfRule type="cellIs" dxfId="1031" priority="1165" stopIfTrue="1" operator="greaterThanOrEqual">
      <formula>0.8</formula>
    </cfRule>
    <cfRule type="cellIs" dxfId="1030" priority="1166" stopIfTrue="1" operator="between">
      <formula>0.5</formula>
      <formula>0.799</formula>
    </cfRule>
    <cfRule type="cellIs" dxfId="1029" priority="1167" stopIfTrue="1" operator="lessThan">
      <formula>0.5</formula>
    </cfRule>
  </conditionalFormatting>
  <conditionalFormatting sqref="D90">
    <cfRule type="cellIs" dxfId="1028" priority="1078" stopIfTrue="1" operator="greaterThanOrEqual">
      <formula>0.8</formula>
    </cfRule>
    <cfRule type="cellIs" dxfId="1027" priority="1079" stopIfTrue="1" operator="between">
      <formula>0.5</formula>
      <formula>0.799</formula>
    </cfRule>
    <cfRule type="cellIs" dxfId="1026" priority="1080" stopIfTrue="1" operator="lessThan">
      <formula>0.5</formula>
    </cfRule>
  </conditionalFormatting>
  <conditionalFormatting sqref="D171">
    <cfRule type="cellIs" dxfId="1025" priority="1057" stopIfTrue="1" operator="greaterThanOrEqual">
      <formula>0.8</formula>
    </cfRule>
    <cfRule type="cellIs" dxfId="1024" priority="1058" stopIfTrue="1" operator="between">
      <formula>0.5</formula>
      <formula>0.799</formula>
    </cfRule>
    <cfRule type="cellIs" dxfId="1023" priority="1059" stopIfTrue="1" operator="lessThan">
      <formula>0.5</formula>
    </cfRule>
  </conditionalFormatting>
  <conditionalFormatting sqref="I219">
    <cfRule type="cellIs" dxfId="1022" priority="1042" stopIfTrue="1" operator="lessThan">
      <formula>0.5</formula>
    </cfRule>
    <cfRule type="cellIs" dxfId="1021" priority="1043" stopIfTrue="1" operator="between">
      <formula>0.5</formula>
      <formula>0.75</formula>
    </cfRule>
    <cfRule type="cellIs" dxfId="1020" priority="1044" stopIfTrue="1" operator="greaterThan">
      <formula>0.75</formula>
    </cfRule>
  </conditionalFormatting>
  <conditionalFormatting sqref="I17">
    <cfRule type="cellIs" dxfId="1019" priority="1039" stopIfTrue="1" operator="lessThan">
      <formula>0.5</formula>
    </cfRule>
    <cfRule type="cellIs" dxfId="1018" priority="1040" stopIfTrue="1" operator="between">
      <formula>0.5</formula>
      <formula>0.75</formula>
    </cfRule>
    <cfRule type="cellIs" dxfId="1017" priority="1041" stopIfTrue="1" operator="greaterThan">
      <formula>0.75</formula>
    </cfRule>
  </conditionalFormatting>
  <conditionalFormatting sqref="I18">
    <cfRule type="cellIs" dxfId="1016" priority="1036" stopIfTrue="1" operator="lessThan">
      <formula>0.5</formula>
    </cfRule>
    <cfRule type="cellIs" dxfId="1015" priority="1037" stopIfTrue="1" operator="between">
      <formula>0.5</formula>
      <formula>0.75</formula>
    </cfRule>
    <cfRule type="cellIs" dxfId="1014" priority="1038" stopIfTrue="1" operator="greaterThan">
      <formula>0.75</formula>
    </cfRule>
  </conditionalFormatting>
  <conditionalFormatting sqref="I19 I21">
    <cfRule type="cellIs" dxfId="1013" priority="1033" stopIfTrue="1" operator="lessThan">
      <formula>0.5</formula>
    </cfRule>
    <cfRule type="cellIs" dxfId="1012" priority="1034" stopIfTrue="1" operator="between">
      <formula>0.5</formula>
      <formula>0.75</formula>
    </cfRule>
    <cfRule type="cellIs" dxfId="1011" priority="1035" stopIfTrue="1" operator="greaterThan">
      <formula>0.75</formula>
    </cfRule>
  </conditionalFormatting>
  <conditionalFormatting sqref="I30 I32:I33">
    <cfRule type="cellIs" dxfId="1010" priority="1024" stopIfTrue="1" operator="lessThan">
      <formula>0.5</formula>
    </cfRule>
    <cfRule type="cellIs" dxfId="1009" priority="1025" stopIfTrue="1" operator="between">
      <formula>0.5</formula>
      <formula>0.75</formula>
    </cfRule>
    <cfRule type="cellIs" dxfId="1008" priority="1026" stopIfTrue="1" operator="greaterThan">
      <formula>0.75</formula>
    </cfRule>
  </conditionalFormatting>
  <conditionalFormatting sqref="I43">
    <cfRule type="cellIs" dxfId="1007" priority="1006" stopIfTrue="1" operator="lessThan">
      <formula>0.5</formula>
    </cfRule>
    <cfRule type="cellIs" dxfId="1006" priority="1007" stopIfTrue="1" operator="between">
      <formula>0.5</formula>
      <formula>0.75</formula>
    </cfRule>
    <cfRule type="cellIs" dxfId="1005" priority="1008" stopIfTrue="1" operator="greaterThan">
      <formula>0.75</formula>
    </cfRule>
  </conditionalFormatting>
  <conditionalFormatting sqref="I51">
    <cfRule type="cellIs" dxfId="1004" priority="988" stopIfTrue="1" operator="lessThan">
      <formula>0.5</formula>
    </cfRule>
    <cfRule type="cellIs" dxfId="1003" priority="989" stopIfTrue="1" operator="between">
      <formula>0.5</formula>
      <formula>0.75</formula>
    </cfRule>
    <cfRule type="cellIs" dxfId="1002" priority="990" stopIfTrue="1" operator="greaterThan">
      <formula>0.75</formula>
    </cfRule>
  </conditionalFormatting>
  <conditionalFormatting sqref="I20">
    <cfRule type="cellIs" dxfId="1001" priority="567" stopIfTrue="1" operator="lessThan">
      <formula>0.5</formula>
    </cfRule>
    <cfRule type="cellIs" dxfId="1000" priority="568" stopIfTrue="1" operator="between">
      <formula>0.5</formula>
      <formula>0.75</formula>
    </cfRule>
    <cfRule type="cellIs" dxfId="999" priority="569" stopIfTrue="1" operator="greaterThan">
      <formula>0.75</formula>
    </cfRule>
  </conditionalFormatting>
  <conditionalFormatting sqref="I21:I22 I30 I43:I44 I119 I112 I126 I133 I163 I179 I186 I193 I51 I6:I11 I67 I74 I140 I147 I154:I156 I59:I60 I32:I36 I170:I172 I90:I91 J221:J222 I223 B222 I2:I4 I207:I208 I82 I248:I1048576 I15:I19 I98 I105 I230:I233 I235:I237 I215:I221 D222:I222">
    <cfRule type="containsText" dxfId="998" priority="570" stopIfTrue="1" operator="containsText" text="RED FLAG">
      <formula>NOT(ISERROR(SEARCH("RED FLAG",B2)))</formula>
    </cfRule>
  </conditionalFormatting>
  <conditionalFormatting sqref="I20">
    <cfRule type="containsText" dxfId="997" priority="566" stopIfTrue="1" operator="containsText" text="RED FLAG">
      <formula>NOT(ISERROR(SEARCH("RED FLAG",I20)))</formula>
    </cfRule>
  </conditionalFormatting>
  <conditionalFormatting sqref="I31">
    <cfRule type="cellIs" dxfId="996" priority="559" stopIfTrue="1" operator="lessThan">
      <formula>0.5</formula>
    </cfRule>
    <cfRule type="cellIs" dxfId="995" priority="560" stopIfTrue="1" operator="between">
      <formula>0.5</formula>
      <formula>0.75</formula>
    </cfRule>
    <cfRule type="cellIs" dxfId="994" priority="561" stopIfTrue="1" operator="greaterThan">
      <formula>0.75</formula>
    </cfRule>
  </conditionalFormatting>
  <conditionalFormatting sqref="I31">
    <cfRule type="containsText" dxfId="993" priority="558" stopIfTrue="1" operator="containsText" text="RED FLAG">
      <formula>NOT(ISERROR(SEARCH("RED FLAG",I31)))</formula>
    </cfRule>
  </conditionalFormatting>
  <conditionalFormatting sqref="I81">
    <cfRule type="cellIs" dxfId="992" priority="551" stopIfTrue="1" operator="lessThan">
      <formula>0.5</formula>
    </cfRule>
    <cfRule type="cellIs" dxfId="991" priority="552" stopIfTrue="1" operator="between">
      <formula>0.5</formula>
      <formula>0.75</formula>
    </cfRule>
    <cfRule type="cellIs" dxfId="990" priority="553" stopIfTrue="1" operator="greaterThan">
      <formula>0.75</formula>
    </cfRule>
  </conditionalFormatting>
  <conditionalFormatting sqref="I81">
    <cfRule type="containsText" dxfId="989" priority="550" stopIfTrue="1" operator="containsText" text="RED FLAG">
      <formula>NOT(ISERROR(SEARCH("RED FLAG",I81)))</formula>
    </cfRule>
  </conditionalFormatting>
  <conditionalFormatting sqref="I220:I221">
    <cfRule type="cellIs" dxfId="988" priority="547" stopIfTrue="1" operator="lessThan">
      <formula>0.5</formula>
    </cfRule>
    <cfRule type="cellIs" dxfId="987" priority="548" stopIfTrue="1" operator="between">
      <formula>0.5</formula>
      <formula>0.75</formula>
    </cfRule>
    <cfRule type="cellIs" dxfId="986" priority="549" stopIfTrue="1" operator="greaterThan">
      <formula>0.75</formula>
    </cfRule>
  </conditionalFormatting>
  <conditionalFormatting sqref="D22">
    <cfRule type="cellIs" dxfId="985" priority="541" stopIfTrue="1" operator="greaterThanOrEqual">
      <formula>0.8</formula>
    </cfRule>
    <cfRule type="cellIs" dxfId="984" priority="542" stopIfTrue="1" operator="between">
      <formula>0.5</formula>
      <formula>0.799</formula>
    </cfRule>
    <cfRule type="cellIs" dxfId="983" priority="543" stopIfTrue="1" operator="lessThan">
      <formula>0.5</formula>
    </cfRule>
  </conditionalFormatting>
  <conditionalFormatting sqref="D35">
    <cfRule type="cellIs" dxfId="982" priority="538" stopIfTrue="1" operator="greaterThanOrEqual">
      <formula>0.8</formula>
    </cfRule>
    <cfRule type="cellIs" dxfId="981" priority="539" stopIfTrue="1" operator="between">
      <formula>0.5</formula>
      <formula>0.799</formula>
    </cfRule>
    <cfRule type="cellIs" dxfId="980" priority="540" stopIfTrue="1" operator="lessThan">
      <formula>0.5</formula>
    </cfRule>
  </conditionalFormatting>
  <conditionalFormatting sqref="D74">
    <cfRule type="cellIs" dxfId="979" priority="523" stopIfTrue="1" operator="greaterThanOrEqual">
      <formula>0.8</formula>
    </cfRule>
    <cfRule type="cellIs" dxfId="978" priority="524" stopIfTrue="1" operator="between">
      <formula>0.5</formula>
      <formula>0.799</formula>
    </cfRule>
    <cfRule type="cellIs" dxfId="977" priority="525" stopIfTrue="1" operator="lessThan">
      <formula>0.5</formula>
    </cfRule>
  </conditionalFormatting>
  <conditionalFormatting sqref="D67">
    <cfRule type="cellIs" dxfId="976" priority="461" stopIfTrue="1" operator="greaterThanOrEqual">
      <formula>0.8</formula>
    </cfRule>
    <cfRule type="cellIs" dxfId="975" priority="462" stopIfTrue="1" operator="between">
      <formula>0.5</formula>
      <formula>0.799</formula>
    </cfRule>
    <cfRule type="cellIs" dxfId="974" priority="463" stopIfTrue="1" operator="lessThan">
      <formula>0.5</formula>
    </cfRule>
  </conditionalFormatting>
  <conditionalFormatting sqref="D60">
    <cfRule type="cellIs" dxfId="973" priority="458" stopIfTrue="1" operator="greaterThanOrEqual">
      <formula>0.8</formula>
    </cfRule>
    <cfRule type="cellIs" dxfId="972" priority="459" stopIfTrue="1" operator="between">
      <formula>0.5</formula>
      <formula>0.799</formula>
    </cfRule>
    <cfRule type="cellIs" dxfId="971" priority="460" stopIfTrue="1" operator="lessThan">
      <formula>0.5</formula>
    </cfRule>
  </conditionalFormatting>
  <conditionalFormatting sqref="D82">
    <cfRule type="cellIs" dxfId="970" priority="451" stopIfTrue="1" operator="greaterThanOrEqual">
      <formula>0.8</formula>
    </cfRule>
    <cfRule type="cellIs" dxfId="969" priority="452" stopIfTrue="1" operator="between">
      <formula>0.5</formula>
      <formula>0.799</formula>
    </cfRule>
    <cfRule type="cellIs" dxfId="968" priority="453" stopIfTrue="1" operator="lessThan">
      <formula>0.5</formula>
    </cfRule>
  </conditionalFormatting>
  <conditionalFormatting sqref="D91">
    <cfRule type="cellIs" dxfId="967" priority="448" stopIfTrue="1" operator="greaterThanOrEqual">
      <formula>0.8</formula>
    </cfRule>
    <cfRule type="cellIs" dxfId="966" priority="449" stopIfTrue="1" operator="between">
      <formula>0.5</formula>
      <formula>0.799</formula>
    </cfRule>
    <cfRule type="cellIs" dxfId="965" priority="450" stopIfTrue="1" operator="lessThan">
      <formula>0.5</formula>
    </cfRule>
  </conditionalFormatting>
  <conditionalFormatting sqref="D172">
    <cfRule type="cellIs" dxfId="964" priority="371" stopIfTrue="1" operator="greaterThanOrEqual">
      <formula>0.8</formula>
    </cfRule>
    <cfRule type="cellIs" dxfId="963" priority="372" stopIfTrue="1" operator="between">
      <formula>0.5</formula>
      <formula>0.799</formula>
    </cfRule>
    <cfRule type="cellIs" dxfId="962" priority="373" stopIfTrue="1" operator="lessThan">
      <formula>0.5</formula>
    </cfRule>
  </conditionalFormatting>
  <conditionalFormatting sqref="D179">
    <cfRule type="cellIs" dxfId="961" priority="368" stopIfTrue="1" operator="greaterThanOrEqual">
      <formula>0.8</formula>
    </cfRule>
    <cfRule type="cellIs" dxfId="960" priority="369" stopIfTrue="1" operator="between">
      <formula>0.5</formula>
      <formula>0.799</formula>
    </cfRule>
    <cfRule type="cellIs" dxfId="959" priority="370" stopIfTrue="1" operator="lessThan">
      <formula>0.5</formula>
    </cfRule>
  </conditionalFormatting>
  <conditionalFormatting sqref="D186">
    <cfRule type="cellIs" dxfId="958" priority="365" stopIfTrue="1" operator="greaterThanOrEqual">
      <formula>0.8</formula>
    </cfRule>
    <cfRule type="cellIs" dxfId="957" priority="366" stopIfTrue="1" operator="between">
      <formula>0.5</formula>
      <formula>0.799</formula>
    </cfRule>
    <cfRule type="cellIs" dxfId="956" priority="367" stopIfTrue="1" operator="lessThan">
      <formula>0.5</formula>
    </cfRule>
  </conditionalFormatting>
  <conditionalFormatting sqref="D193">
    <cfRule type="cellIs" dxfId="955" priority="362" stopIfTrue="1" operator="greaterThanOrEqual">
      <formula>0.8</formula>
    </cfRule>
    <cfRule type="cellIs" dxfId="954" priority="363" stopIfTrue="1" operator="between">
      <formula>0.5</formula>
      <formula>0.799</formula>
    </cfRule>
    <cfRule type="cellIs" dxfId="953" priority="364" stopIfTrue="1" operator="lessThan">
      <formula>0.5</formula>
    </cfRule>
  </conditionalFormatting>
  <conditionalFormatting sqref="D200">
    <cfRule type="cellIs" dxfId="952" priority="359" stopIfTrue="1" operator="greaterThanOrEqual">
      <formula>0.8</formula>
    </cfRule>
    <cfRule type="cellIs" dxfId="951" priority="360" stopIfTrue="1" operator="between">
      <formula>0.5</formula>
      <formula>0.799</formula>
    </cfRule>
    <cfRule type="cellIs" dxfId="950" priority="361" stopIfTrue="1" operator="lessThan">
      <formula>0.5</formula>
    </cfRule>
  </conditionalFormatting>
  <conditionalFormatting sqref="D98">
    <cfRule type="cellIs" dxfId="949" priority="356" stopIfTrue="1" operator="greaterThanOrEqual">
      <formula>0.8</formula>
    </cfRule>
    <cfRule type="cellIs" dxfId="948" priority="357" stopIfTrue="1" operator="between">
      <formula>0.5</formula>
      <formula>0.799</formula>
    </cfRule>
    <cfRule type="cellIs" dxfId="947" priority="358" stopIfTrue="1" operator="lessThan">
      <formula>0.5</formula>
    </cfRule>
  </conditionalFormatting>
  <conditionalFormatting sqref="D105">
    <cfRule type="cellIs" dxfId="946" priority="353" stopIfTrue="1" operator="greaterThanOrEqual">
      <formula>0.8</formula>
    </cfRule>
    <cfRule type="cellIs" dxfId="945" priority="354" stopIfTrue="1" operator="between">
      <formula>0.5</formula>
      <formula>0.799</formula>
    </cfRule>
    <cfRule type="cellIs" dxfId="944" priority="355" stopIfTrue="1" operator="lessThan">
      <formula>0.5</formula>
    </cfRule>
  </conditionalFormatting>
  <conditionalFormatting sqref="D112">
    <cfRule type="cellIs" dxfId="943" priority="350" stopIfTrue="1" operator="greaterThanOrEqual">
      <formula>0.8</formula>
    </cfRule>
    <cfRule type="cellIs" dxfId="942" priority="351" stopIfTrue="1" operator="between">
      <formula>0.5</formula>
      <formula>0.799</formula>
    </cfRule>
    <cfRule type="cellIs" dxfId="941" priority="352" stopIfTrue="1" operator="lessThan">
      <formula>0.5</formula>
    </cfRule>
  </conditionalFormatting>
  <conditionalFormatting sqref="D119">
    <cfRule type="cellIs" dxfId="940" priority="347" stopIfTrue="1" operator="greaterThanOrEqual">
      <formula>0.8</formula>
    </cfRule>
    <cfRule type="cellIs" dxfId="939" priority="348" stopIfTrue="1" operator="between">
      <formula>0.5</formula>
      <formula>0.799</formula>
    </cfRule>
    <cfRule type="cellIs" dxfId="938" priority="349" stopIfTrue="1" operator="lessThan">
      <formula>0.5</formula>
    </cfRule>
  </conditionalFormatting>
  <conditionalFormatting sqref="D126">
    <cfRule type="cellIs" dxfId="937" priority="344" stopIfTrue="1" operator="greaterThanOrEqual">
      <formula>0.8</formula>
    </cfRule>
    <cfRule type="cellIs" dxfId="936" priority="345" stopIfTrue="1" operator="between">
      <formula>0.5</formula>
      <formula>0.799</formula>
    </cfRule>
    <cfRule type="cellIs" dxfId="935" priority="346" stopIfTrue="1" operator="lessThan">
      <formula>0.5</formula>
    </cfRule>
  </conditionalFormatting>
  <conditionalFormatting sqref="D133">
    <cfRule type="cellIs" dxfId="934" priority="341" stopIfTrue="1" operator="greaterThanOrEqual">
      <formula>0.8</formula>
    </cfRule>
    <cfRule type="cellIs" dxfId="933" priority="342" stopIfTrue="1" operator="between">
      <formula>0.5</formula>
      <formula>0.799</formula>
    </cfRule>
    <cfRule type="cellIs" dxfId="932" priority="343" stopIfTrue="1" operator="lessThan">
      <formula>0.5</formula>
    </cfRule>
  </conditionalFormatting>
  <conditionalFormatting sqref="D140">
    <cfRule type="cellIs" dxfId="931" priority="338" stopIfTrue="1" operator="greaterThanOrEqual">
      <formula>0.8</formula>
    </cfRule>
    <cfRule type="cellIs" dxfId="930" priority="339" stopIfTrue="1" operator="between">
      <formula>0.5</formula>
      <formula>0.799</formula>
    </cfRule>
    <cfRule type="cellIs" dxfId="929" priority="340" stopIfTrue="1" operator="lessThan">
      <formula>0.5</formula>
    </cfRule>
  </conditionalFormatting>
  <conditionalFormatting sqref="D147">
    <cfRule type="cellIs" dxfId="928" priority="335" stopIfTrue="1" operator="greaterThanOrEqual">
      <formula>0.8</formula>
    </cfRule>
    <cfRule type="cellIs" dxfId="927" priority="336" stopIfTrue="1" operator="between">
      <formula>0.5</formula>
      <formula>0.799</formula>
    </cfRule>
    <cfRule type="cellIs" dxfId="926" priority="337" stopIfTrue="1" operator="lessThan">
      <formula>0.5</formula>
    </cfRule>
  </conditionalFormatting>
  <conditionalFormatting sqref="D156">
    <cfRule type="cellIs" dxfId="925" priority="332" stopIfTrue="1" operator="greaterThanOrEqual">
      <formula>0.8</formula>
    </cfRule>
    <cfRule type="cellIs" dxfId="924" priority="333" stopIfTrue="1" operator="between">
      <formula>0.5</formula>
      <formula>0.799</formula>
    </cfRule>
    <cfRule type="cellIs" dxfId="923" priority="334" stopIfTrue="1" operator="lessThan">
      <formula>0.5</formula>
    </cfRule>
  </conditionalFormatting>
  <conditionalFormatting sqref="D163">
    <cfRule type="cellIs" dxfId="922" priority="329" stopIfTrue="1" operator="greaterThanOrEqual">
      <formula>0.8</formula>
    </cfRule>
    <cfRule type="cellIs" dxfId="921" priority="330" stopIfTrue="1" operator="between">
      <formula>0.5</formula>
      <formula>0.799</formula>
    </cfRule>
    <cfRule type="cellIs" dxfId="920" priority="331" stopIfTrue="1" operator="lessThan">
      <formula>0.5</formula>
    </cfRule>
  </conditionalFormatting>
  <conditionalFormatting sqref="D155">
    <cfRule type="cellIs" dxfId="919" priority="326" stopIfTrue="1" operator="greaterThanOrEqual">
      <formula>0.8</formula>
    </cfRule>
    <cfRule type="cellIs" dxfId="918" priority="327" stopIfTrue="1" operator="between">
      <formula>0.5</formula>
      <formula>0.799</formula>
    </cfRule>
    <cfRule type="cellIs" dxfId="917" priority="328" stopIfTrue="1" operator="lessThan">
      <formula>0.5</formula>
    </cfRule>
  </conditionalFormatting>
  <conditionalFormatting sqref="D34">
    <cfRule type="cellIs" dxfId="916" priority="323" stopIfTrue="1" operator="greaterThanOrEqual">
      <formula>0.8</formula>
    </cfRule>
    <cfRule type="cellIs" dxfId="915" priority="324" stopIfTrue="1" operator="between">
      <formula>0.5</formula>
      <formula>0.799</formula>
    </cfRule>
    <cfRule type="cellIs" dxfId="914" priority="325" stopIfTrue="1" operator="lessThan">
      <formula>0.5</formula>
    </cfRule>
  </conditionalFormatting>
  <conditionalFormatting sqref="D44">
    <cfRule type="cellIs" dxfId="913" priority="308" stopIfTrue="1" operator="greaterThanOrEqual">
      <formula>0.8</formula>
    </cfRule>
    <cfRule type="cellIs" dxfId="912" priority="309" stopIfTrue="1" operator="between">
      <formula>0.5</formula>
      <formula>0.799</formula>
    </cfRule>
    <cfRule type="cellIs" dxfId="911" priority="310" stopIfTrue="1" operator="lessThan">
      <formula>0.5</formula>
    </cfRule>
  </conditionalFormatting>
  <conditionalFormatting sqref="D51">
    <cfRule type="cellIs" dxfId="910" priority="305" stopIfTrue="1" operator="greaterThanOrEqual">
      <formula>0.8</formula>
    </cfRule>
    <cfRule type="cellIs" dxfId="909" priority="306" stopIfTrue="1" operator="between">
      <formula>0.5</formula>
      <formula>0.799</formula>
    </cfRule>
    <cfRule type="cellIs" dxfId="908" priority="307" stopIfTrue="1" operator="lessThan">
      <formula>0.5</formula>
    </cfRule>
  </conditionalFormatting>
  <conditionalFormatting sqref="D13">
    <cfRule type="cellIs" dxfId="907" priority="302" stopIfTrue="1" operator="greaterThanOrEqual">
      <formula>0.8</formula>
    </cfRule>
    <cfRule type="cellIs" dxfId="906" priority="303" stopIfTrue="1" operator="between">
      <formula>0.5</formula>
      <formula>0.799</formula>
    </cfRule>
    <cfRule type="cellIs" dxfId="905" priority="304" stopIfTrue="1" operator="lessThan">
      <formula>0.5</formula>
    </cfRule>
  </conditionalFormatting>
  <conditionalFormatting sqref="I15:I19">
    <cfRule type="cellIs" dxfId="904" priority="296" stopIfTrue="1" operator="lessThan">
      <formula>0.5</formula>
    </cfRule>
    <cfRule type="cellIs" dxfId="903" priority="297" stopIfTrue="1" operator="between">
      <formula>0.5</formula>
      <formula>0.75</formula>
    </cfRule>
    <cfRule type="cellIs" dxfId="902" priority="298" stopIfTrue="1" operator="greaterThan">
      <formula>0.75</formula>
    </cfRule>
  </conditionalFormatting>
  <conditionalFormatting sqref="J31">
    <cfRule type="containsText" dxfId="901" priority="206" operator="containsText" text="Red Flag">
      <formula>NOT(ISERROR(SEARCH("Red Flag",J31)))</formula>
    </cfRule>
  </conditionalFormatting>
  <conditionalFormatting sqref="J20">
    <cfRule type="containsText" dxfId="900" priority="205" operator="containsText" text="Red Flag">
      <formula>NOT(ISERROR(SEARCH("Red Flag",J20)))</formula>
    </cfRule>
  </conditionalFormatting>
  <conditionalFormatting sqref="J235">
    <cfRule type="cellIs" dxfId="899" priority="202" stopIfTrue="1" operator="lessThan">
      <formula>0.5</formula>
    </cfRule>
    <cfRule type="cellIs" dxfId="898" priority="203" stopIfTrue="1" operator="between">
      <formula>0.5</formula>
      <formula>0.75</formula>
    </cfRule>
    <cfRule type="cellIs" dxfId="897" priority="204" stopIfTrue="1" operator="greaterThan">
      <formula>0.75</formula>
    </cfRule>
  </conditionalFormatting>
  <conditionalFormatting sqref="J235">
    <cfRule type="containsText" dxfId="896" priority="201" stopIfTrue="1" operator="containsText" text="RED FLAG">
      <formula>NOT(ISERROR(SEARCH("RED FLAG",J235)))</formula>
    </cfRule>
  </conditionalFormatting>
  <conditionalFormatting sqref="J81">
    <cfRule type="cellIs" dxfId="895" priority="198" stopIfTrue="1" operator="lessThan">
      <formula>0.5</formula>
    </cfRule>
    <cfRule type="cellIs" dxfId="894" priority="199" stopIfTrue="1" operator="between">
      <formula>0.5</formula>
      <formula>0.75</formula>
    </cfRule>
    <cfRule type="cellIs" dxfId="893" priority="200" stopIfTrue="1" operator="greaterThan">
      <formula>0.75</formula>
    </cfRule>
  </conditionalFormatting>
  <conditionalFormatting sqref="J81">
    <cfRule type="containsText" dxfId="892" priority="197" stopIfTrue="1" operator="containsText" text="RED FLAG">
      <formula>NOT(ISERROR(SEARCH("RED FLAG",J81)))</formula>
    </cfRule>
  </conditionalFormatting>
  <conditionalFormatting sqref="I201 I194 I187 I180 I173 I164 I157 I148 I141 I134 I127 I120 I113 I106 I83 I61 I52 I45">
    <cfRule type="cellIs" dxfId="891" priority="189" stopIfTrue="1" operator="lessThan">
      <formula>0.5</formula>
    </cfRule>
    <cfRule type="cellIs" dxfId="890" priority="190" stopIfTrue="1" operator="between">
      <formula>0.5</formula>
      <formula>0.75</formula>
    </cfRule>
    <cfRule type="cellIs" dxfId="889" priority="191" stopIfTrue="1" operator="greaterThan">
      <formula>0.75</formula>
    </cfRule>
  </conditionalFormatting>
  <conditionalFormatting sqref="I201 I194 I187 I180 I173 I164 I157 I148 I141 I134 I127 I120 I113 I106 I83 I61 I52 I45">
    <cfRule type="containsText" dxfId="888" priority="188" stopIfTrue="1" operator="containsText" text="RED FLAG">
      <formula>NOT(ISERROR(SEARCH("RED FLAG",I45)))</formula>
    </cfRule>
  </conditionalFormatting>
  <conditionalFormatting sqref="D12">
    <cfRule type="cellIs" dxfId="887" priority="185" stopIfTrue="1" operator="greaterThanOrEqual">
      <formula>0.8</formula>
    </cfRule>
    <cfRule type="cellIs" dxfId="886" priority="186" stopIfTrue="1" operator="between">
      <formula>0.5</formula>
      <formula>0.799</formula>
    </cfRule>
    <cfRule type="cellIs" dxfId="885" priority="187" stopIfTrue="1" operator="lessThan">
      <formula>0.5</formula>
    </cfRule>
  </conditionalFormatting>
  <conditionalFormatting sqref="D6:D10">
    <cfRule type="cellIs" dxfId="884" priority="182" operator="greaterThan">
      <formula>0.75</formula>
    </cfRule>
    <cfRule type="cellIs" dxfId="883" priority="183" operator="between">
      <formula>0.5</formula>
      <formula>0.75</formula>
    </cfRule>
    <cfRule type="cellIs" dxfId="882" priority="184" operator="lessThan">
      <formula>0.5</formula>
    </cfRule>
  </conditionalFormatting>
  <conditionalFormatting sqref="I210:I214">
    <cfRule type="cellIs" dxfId="881" priority="179" stopIfTrue="1" operator="lessThan">
      <formula>0.5</formula>
    </cfRule>
    <cfRule type="cellIs" dxfId="880" priority="180" stopIfTrue="1" operator="between">
      <formula>0.5</formula>
      <formula>0.75</formula>
    </cfRule>
    <cfRule type="cellIs" dxfId="879" priority="181" stopIfTrue="1" operator="greaterThan">
      <formula>0.75</formula>
    </cfRule>
  </conditionalFormatting>
  <conditionalFormatting sqref="I210:I214">
    <cfRule type="containsText" dxfId="878" priority="178" stopIfTrue="1" operator="containsText" text="RED FLAG">
      <formula>NOT(ISERROR(SEARCH("RED FLAG",I210)))</formula>
    </cfRule>
  </conditionalFormatting>
  <conditionalFormatting sqref="D237">
    <cfRule type="cellIs" dxfId="877" priority="159" stopIfTrue="1" operator="greaterThanOrEqual">
      <formula>0.8</formula>
    </cfRule>
    <cfRule type="cellIs" dxfId="876" priority="160" stopIfTrue="1" operator="between">
      <formula>0.5</formula>
      <formula>0.799</formula>
    </cfRule>
    <cfRule type="cellIs" dxfId="875" priority="161" stopIfTrue="1" operator="lessThan">
      <formula>0.5</formula>
    </cfRule>
  </conditionalFormatting>
  <conditionalFormatting sqref="I239:I247">
    <cfRule type="cellIs" dxfId="874" priority="131" stopIfTrue="1" operator="lessThan">
      <formula>0.5</formula>
    </cfRule>
    <cfRule type="cellIs" dxfId="873" priority="132" stopIfTrue="1" operator="between">
      <formula>0.5</formula>
      <formula>0.75</formula>
    </cfRule>
    <cfRule type="cellIs" dxfId="872" priority="133" stopIfTrue="1" operator="greaterThan">
      <formula>0.75</formula>
    </cfRule>
  </conditionalFormatting>
  <conditionalFormatting sqref="I239:I247">
    <cfRule type="containsText" dxfId="871" priority="130" stopIfTrue="1" operator="containsText" text="RED FLAG">
      <formula>NOT(ISERROR(SEARCH("RED FLAG",I239)))</formula>
    </cfRule>
  </conditionalFormatting>
  <conditionalFormatting sqref="I24:I29">
    <cfRule type="cellIs" dxfId="870" priority="123" stopIfTrue="1" operator="lessThan">
      <formula>0.5</formula>
    </cfRule>
    <cfRule type="cellIs" dxfId="869" priority="124" stopIfTrue="1" operator="between">
      <formula>0.5</formula>
      <formula>0.75</formula>
    </cfRule>
    <cfRule type="cellIs" dxfId="868" priority="125" stopIfTrue="1" operator="greaterThan">
      <formula>0.75</formula>
    </cfRule>
  </conditionalFormatting>
  <conditionalFormatting sqref="I24:I29">
    <cfRule type="containsText" dxfId="867" priority="122" stopIfTrue="1" operator="containsText" text="RED FLAG">
      <formula>NOT(ISERROR(SEARCH("RED FLAG",I24)))</formula>
    </cfRule>
  </conditionalFormatting>
  <conditionalFormatting sqref="I24:I29">
    <cfRule type="cellIs" dxfId="866" priority="119" stopIfTrue="1" operator="lessThan">
      <formula>0.5</formula>
    </cfRule>
    <cfRule type="cellIs" dxfId="865" priority="120" stopIfTrue="1" operator="between">
      <formula>0.5</formula>
      <formula>0.75</formula>
    </cfRule>
    <cfRule type="cellIs" dxfId="864" priority="121" stopIfTrue="1" operator="greaterThan">
      <formula>0.75</formula>
    </cfRule>
  </conditionalFormatting>
  <conditionalFormatting sqref="I37:I41">
    <cfRule type="cellIs" dxfId="863" priority="116" stopIfTrue="1" operator="lessThan">
      <formula>0.5</formula>
    </cfRule>
    <cfRule type="cellIs" dxfId="862" priority="117" stopIfTrue="1" operator="between">
      <formula>0.5</formula>
      <formula>0.75</formula>
    </cfRule>
    <cfRule type="cellIs" dxfId="861" priority="118" stopIfTrue="1" operator="greaterThan">
      <formula>0.75</formula>
    </cfRule>
  </conditionalFormatting>
  <conditionalFormatting sqref="I37:I41">
    <cfRule type="containsText" dxfId="860" priority="115" stopIfTrue="1" operator="containsText" text="RED FLAG">
      <formula>NOT(ISERROR(SEARCH("RED FLAG",I37)))</formula>
    </cfRule>
  </conditionalFormatting>
  <conditionalFormatting sqref="I37:I41">
    <cfRule type="cellIs" dxfId="859" priority="112" stopIfTrue="1" operator="lessThan">
      <formula>0.5</formula>
    </cfRule>
    <cfRule type="cellIs" dxfId="858" priority="113" stopIfTrue="1" operator="between">
      <formula>0.5</formula>
      <formula>0.75</formula>
    </cfRule>
    <cfRule type="cellIs" dxfId="857" priority="114" stopIfTrue="1" operator="greaterThan">
      <formula>0.75</formula>
    </cfRule>
  </conditionalFormatting>
  <conditionalFormatting sqref="I42">
    <cfRule type="cellIs" dxfId="856" priority="109" stopIfTrue="1" operator="lessThan">
      <formula>0.5</formula>
    </cfRule>
    <cfRule type="cellIs" dxfId="855" priority="110" stopIfTrue="1" operator="between">
      <formula>0.5</formula>
      <formula>0.75</formula>
    </cfRule>
    <cfRule type="cellIs" dxfId="854" priority="111" stopIfTrue="1" operator="greaterThan">
      <formula>0.75</formula>
    </cfRule>
  </conditionalFormatting>
  <conditionalFormatting sqref="I42">
    <cfRule type="containsText" dxfId="853" priority="108" stopIfTrue="1" operator="containsText" text="RED FLAG">
      <formula>NOT(ISERROR(SEARCH("RED FLAG",I42)))</formula>
    </cfRule>
  </conditionalFormatting>
  <conditionalFormatting sqref="I46:I50">
    <cfRule type="cellIs" dxfId="852" priority="105" stopIfTrue="1" operator="lessThan">
      <formula>0.5</formula>
    </cfRule>
    <cfRule type="cellIs" dxfId="851" priority="106" stopIfTrue="1" operator="between">
      <formula>0.5</formula>
      <formula>0.75</formula>
    </cfRule>
    <cfRule type="cellIs" dxfId="850" priority="107" stopIfTrue="1" operator="greaterThan">
      <formula>0.75</formula>
    </cfRule>
  </conditionalFormatting>
  <conditionalFormatting sqref="I46:I50">
    <cfRule type="containsText" dxfId="849" priority="104" stopIfTrue="1" operator="containsText" text="RED FLAG">
      <formula>NOT(ISERROR(SEARCH("RED FLAG",I46)))</formula>
    </cfRule>
  </conditionalFormatting>
  <conditionalFormatting sqref="I46:I50">
    <cfRule type="cellIs" dxfId="848" priority="101" stopIfTrue="1" operator="lessThan">
      <formula>0.5</formula>
    </cfRule>
    <cfRule type="cellIs" dxfId="847" priority="102" stopIfTrue="1" operator="between">
      <formula>0.5</formula>
      <formula>0.75</formula>
    </cfRule>
    <cfRule type="cellIs" dxfId="846" priority="103" stopIfTrue="1" operator="greaterThan">
      <formula>0.75</formula>
    </cfRule>
  </conditionalFormatting>
  <conditionalFormatting sqref="I53:I57">
    <cfRule type="cellIs" dxfId="845" priority="98" stopIfTrue="1" operator="lessThan">
      <formula>0.5</formula>
    </cfRule>
    <cfRule type="cellIs" dxfId="844" priority="99" stopIfTrue="1" operator="between">
      <formula>0.5</formula>
      <formula>0.75</formula>
    </cfRule>
    <cfRule type="cellIs" dxfId="843" priority="100" stopIfTrue="1" operator="greaterThan">
      <formula>0.75</formula>
    </cfRule>
  </conditionalFormatting>
  <conditionalFormatting sqref="I53:I57">
    <cfRule type="containsText" dxfId="842" priority="97" stopIfTrue="1" operator="containsText" text="RED FLAG">
      <formula>NOT(ISERROR(SEARCH("RED FLAG",I53)))</formula>
    </cfRule>
  </conditionalFormatting>
  <conditionalFormatting sqref="I53:I57">
    <cfRule type="cellIs" dxfId="841" priority="94" stopIfTrue="1" operator="lessThan">
      <formula>0.5</formula>
    </cfRule>
    <cfRule type="cellIs" dxfId="840" priority="95" stopIfTrue="1" operator="between">
      <formula>0.5</formula>
      <formula>0.75</formula>
    </cfRule>
    <cfRule type="cellIs" dxfId="839" priority="96" stopIfTrue="1" operator="greaterThan">
      <formula>0.75</formula>
    </cfRule>
  </conditionalFormatting>
  <conditionalFormatting sqref="I62:I66">
    <cfRule type="cellIs" dxfId="838" priority="91" stopIfTrue="1" operator="lessThan">
      <formula>0.5</formula>
    </cfRule>
    <cfRule type="cellIs" dxfId="837" priority="92" stopIfTrue="1" operator="between">
      <formula>0.5</formula>
      <formula>0.75</formula>
    </cfRule>
    <cfRule type="cellIs" dxfId="836" priority="93" stopIfTrue="1" operator="greaterThan">
      <formula>0.75</formula>
    </cfRule>
  </conditionalFormatting>
  <conditionalFormatting sqref="I62:I66">
    <cfRule type="containsText" dxfId="835" priority="90" stopIfTrue="1" operator="containsText" text="RED FLAG">
      <formula>NOT(ISERROR(SEARCH("RED FLAG",I62)))</formula>
    </cfRule>
  </conditionalFormatting>
  <conditionalFormatting sqref="I62:I66">
    <cfRule type="cellIs" dxfId="834" priority="87" stopIfTrue="1" operator="lessThan">
      <formula>0.5</formula>
    </cfRule>
    <cfRule type="cellIs" dxfId="833" priority="88" stopIfTrue="1" operator="between">
      <formula>0.5</formula>
      <formula>0.75</formula>
    </cfRule>
    <cfRule type="cellIs" dxfId="832" priority="89" stopIfTrue="1" operator="greaterThan">
      <formula>0.75</formula>
    </cfRule>
  </conditionalFormatting>
  <conditionalFormatting sqref="I69:I73">
    <cfRule type="cellIs" dxfId="831" priority="84" stopIfTrue="1" operator="lessThan">
      <formula>0.5</formula>
    </cfRule>
    <cfRule type="cellIs" dxfId="830" priority="85" stopIfTrue="1" operator="between">
      <formula>0.5</formula>
      <formula>0.75</formula>
    </cfRule>
    <cfRule type="cellIs" dxfId="829" priority="86" stopIfTrue="1" operator="greaterThan">
      <formula>0.75</formula>
    </cfRule>
  </conditionalFormatting>
  <conditionalFormatting sqref="I69:I73">
    <cfRule type="containsText" dxfId="828" priority="83" stopIfTrue="1" operator="containsText" text="RED FLAG">
      <formula>NOT(ISERROR(SEARCH("RED FLAG",I69)))</formula>
    </cfRule>
  </conditionalFormatting>
  <conditionalFormatting sqref="I69:I73">
    <cfRule type="cellIs" dxfId="827" priority="80" stopIfTrue="1" operator="lessThan">
      <formula>0.5</formula>
    </cfRule>
    <cfRule type="cellIs" dxfId="826" priority="81" stopIfTrue="1" operator="between">
      <formula>0.5</formula>
      <formula>0.75</formula>
    </cfRule>
    <cfRule type="cellIs" dxfId="825" priority="82" stopIfTrue="1" operator="greaterThan">
      <formula>0.75</formula>
    </cfRule>
  </conditionalFormatting>
  <conditionalFormatting sqref="I76:I80">
    <cfRule type="cellIs" dxfId="824" priority="73" stopIfTrue="1" operator="lessThan">
      <formula>0.5</formula>
    </cfRule>
    <cfRule type="cellIs" dxfId="823" priority="74" stopIfTrue="1" operator="between">
      <formula>0.5</formula>
      <formula>0.75</formula>
    </cfRule>
    <cfRule type="cellIs" dxfId="822" priority="75" stopIfTrue="1" operator="greaterThan">
      <formula>0.75</formula>
    </cfRule>
  </conditionalFormatting>
  <conditionalFormatting sqref="I76:I80">
    <cfRule type="containsText" dxfId="821" priority="72" stopIfTrue="1" operator="containsText" text="RED FLAG">
      <formula>NOT(ISERROR(SEARCH("RED FLAG",I76)))</formula>
    </cfRule>
  </conditionalFormatting>
  <conditionalFormatting sqref="I76:I80">
    <cfRule type="cellIs" dxfId="820" priority="69" stopIfTrue="1" operator="lessThan">
      <formula>0.5</formula>
    </cfRule>
    <cfRule type="cellIs" dxfId="819" priority="70" stopIfTrue="1" operator="between">
      <formula>0.5</formula>
      <formula>0.75</formula>
    </cfRule>
    <cfRule type="cellIs" dxfId="818" priority="71" stopIfTrue="1" operator="greaterThan">
      <formula>0.75</formula>
    </cfRule>
  </conditionalFormatting>
  <conditionalFormatting sqref="I84:I88">
    <cfRule type="cellIs" dxfId="817" priority="66" stopIfTrue="1" operator="lessThan">
      <formula>0.5</formula>
    </cfRule>
    <cfRule type="cellIs" dxfId="816" priority="67" stopIfTrue="1" operator="between">
      <formula>0.5</formula>
      <formula>0.75</formula>
    </cfRule>
    <cfRule type="cellIs" dxfId="815" priority="68" stopIfTrue="1" operator="greaterThan">
      <formula>0.75</formula>
    </cfRule>
  </conditionalFormatting>
  <conditionalFormatting sqref="I84:I88">
    <cfRule type="containsText" dxfId="814" priority="65" stopIfTrue="1" operator="containsText" text="RED FLAG">
      <formula>NOT(ISERROR(SEARCH("RED FLAG",I84)))</formula>
    </cfRule>
  </conditionalFormatting>
  <conditionalFormatting sqref="I84:I88">
    <cfRule type="cellIs" dxfId="813" priority="62" stopIfTrue="1" operator="lessThan">
      <formula>0.5</formula>
    </cfRule>
    <cfRule type="cellIs" dxfId="812" priority="63" stopIfTrue="1" operator="between">
      <formula>0.5</formula>
      <formula>0.75</formula>
    </cfRule>
    <cfRule type="cellIs" dxfId="811" priority="64" stopIfTrue="1" operator="greaterThan">
      <formula>0.75</formula>
    </cfRule>
  </conditionalFormatting>
  <conditionalFormatting sqref="I93:I97">
    <cfRule type="cellIs" dxfId="810" priority="59" stopIfTrue="1" operator="lessThan">
      <formula>0.5</formula>
    </cfRule>
    <cfRule type="cellIs" dxfId="809" priority="60" stopIfTrue="1" operator="between">
      <formula>0.5</formula>
      <formula>0.75</formula>
    </cfRule>
    <cfRule type="cellIs" dxfId="808" priority="61" stopIfTrue="1" operator="greaterThan">
      <formula>0.75</formula>
    </cfRule>
  </conditionalFormatting>
  <conditionalFormatting sqref="I93:I97">
    <cfRule type="containsText" dxfId="807" priority="58" stopIfTrue="1" operator="containsText" text="RED FLAG">
      <formula>NOT(ISERROR(SEARCH("RED FLAG",I93)))</formula>
    </cfRule>
  </conditionalFormatting>
  <conditionalFormatting sqref="I93:I97">
    <cfRule type="cellIs" dxfId="806" priority="55" stopIfTrue="1" operator="lessThan">
      <formula>0.5</formula>
    </cfRule>
    <cfRule type="cellIs" dxfId="805" priority="56" stopIfTrue="1" operator="between">
      <formula>0.5</formula>
      <formula>0.75</formula>
    </cfRule>
    <cfRule type="cellIs" dxfId="804" priority="57" stopIfTrue="1" operator="greaterThan">
      <formula>0.75</formula>
    </cfRule>
  </conditionalFormatting>
  <conditionalFormatting sqref="I100:I104">
    <cfRule type="cellIs" dxfId="803" priority="48" stopIfTrue="1" operator="lessThan">
      <formula>0.5</formula>
    </cfRule>
    <cfRule type="cellIs" dxfId="802" priority="49" stopIfTrue="1" operator="between">
      <formula>0.5</formula>
      <formula>0.75</formula>
    </cfRule>
    <cfRule type="cellIs" dxfId="801" priority="50" stopIfTrue="1" operator="greaterThan">
      <formula>0.75</formula>
    </cfRule>
  </conditionalFormatting>
  <conditionalFormatting sqref="I100:I104">
    <cfRule type="containsText" dxfId="800" priority="47" stopIfTrue="1" operator="containsText" text="RED FLAG">
      <formula>NOT(ISERROR(SEARCH("RED FLAG",I100)))</formula>
    </cfRule>
  </conditionalFormatting>
  <conditionalFormatting sqref="I100:I104">
    <cfRule type="cellIs" dxfId="799" priority="44" stopIfTrue="1" operator="lessThan">
      <formula>0.5</formula>
    </cfRule>
    <cfRule type="cellIs" dxfId="798" priority="45" stopIfTrue="1" operator="between">
      <formula>0.5</formula>
      <formula>0.75</formula>
    </cfRule>
    <cfRule type="cellIs" dxfId="797" priority="46" stopIfTrue="1" operator="greaterThan">
      <formula>0.75</formula>
    </cfRule>
  </conditionalFormatting>
  <conditionalFormatting sqref="I107:I111 I114:I118 I121:I125 I128:I132">
    <cfRule type="cellIs" dxfId="796" priority="41" stopIfTrue="1" operator="lessThan">
      <formula>0.5</formula>
    </cfRule>
    <cfRule type="cellIs" dxfId="795" priority="42" stopIfTrue="1" operator="between">
      <formula>0.5</formula>
      <formula>0.75</formula>
    </cfRule>
    <cfRule type="cellIs" dxfId="794" priority="43" stopIfTrue="1" operator="greaterThan">
      <formula>0.75</formula>
    </cfRule>
  </conditionalFormatting>
  <conditionalFormatting sqref="I107:I111 I114:I118 I121:I125 I128:I132">
    <cfRule type="containsText" dxfId="793" priority="40" stopIfTrue="1" operator="containsText" text="RED FLAG">
      <formula>NOT(ISERROR(SEARCH("RED FLAG",I107)))</formula>
    </cfRule>
  </conditionalFormatting>
  <conditionalFormatting sqref="I107:I111 I114:I118 I121:I125 I128:I132">
    <cfRule type="cellIs" dxfId="792" priority="37" stopIfTrue="1" operator="lessThan">
      <formula>0.5</formula>
    </cfRule>
    <cfRule type="cellIs" dxfId="791" priority="38" stopIfTrue="1" operator="between">
      <formula>0.5</formula>
      <formula>0.75</formula>
    </cfRule>
    <cfRule type="cellIs" dxfId="790" priority="39" stopIfTrue="1" operator="greaterThan">
      <formula>0.75</formula>
    </cfRule>
  </conditionalFormatting>
  <conditionalFormatting sqref="I135:I139 I142:I146 I149:I153">
    <cfRule type="cellIs" dxfId="789" priority="34" stopIfTrue="1" operator="lessThan">
      <formula>0.5</formula>
    </cfRule>
    <cfRule type="cellIs" dxfId="788" priority="35" stopIfTrue="1" operator="between">
      <formula>0.5</formula>
      <formula>0.75</formula>
    </cfRule>
    <cfRule type="cellIs" dxfId="787" priority="36" stopIfTrue="1" operator="greaterThan">
      <formula>0.75</formula>
    </cfRule>
  </conditionalFormatting>
  <conditionalFormatting sqref="I135:I139 I142:I146 I149:I153">
    <cfRule type="containsText" dxfId="786" priority="33" stopIfTrue="1" operator="containsText" text="RED FLAG">
      <formula>NOT(ISERROR(SEARCH("RED FLAG",I135)))</formula>
    </cfRule>
  </conditionalFormatting>
  <conditionalFormatting sqref="I135:I139 I142:I146 I149:I153">
    <cfRule type="cellIs" dxfId="785" priority="30" stopIfTrue="1" operator="lessThan">
      <formula>0.5</formula>
    </cfRule>
    <cfRule type="cellIs" dxfId="784" priority="31" stopIfTrue="1" operator="between">
      <formula>0.5</formula>
      <formula>0.75</formula>
    </cfRule>
    <cfRule type="cellIs" dxfId="783" priority="32" stopIfTrue="1" operator="greaterThan">
      <formula>0.75</formula>
    </cfRule>
  </conditionalFormatting>
  <conditionalFormatting sqref="I158:I162 I165:I169">
    <cfRule type="cellIs" dxfId="782" priority="27" stopIfTrue="1" operator="lessThan">
      <formula>0.5</formula>
    </cfRule>
    <cfRule type="cellIs" dxfId="781" priority="28" stopIfTrue="1" operator="between">
      <formula>0.5</formula>
      <formula>0.75</formula>
    </cfRule>
    <cfRule type="cellIs" dxfId="780" priority="29" stopIfTrue="1" operator="greaterThan">
      <formula>0.75</formula>
    </cfRule>
  </conditionalFormatting>
  <conditionalFormatting sqref="I158:I162 I165:I169">
    <cfRule type="containsText" dxfId="779" priority="26" stopIfTrue="1" operator="containsText" text="RED FLAG">
      <formula>NOT(ISERROR(SEARCH("RED FLAG",I158)))</formula>
    </cfRule>
  </conditionalFormatting>
  <conditionalFormatting sqref="I158:I162 I165:I169">
    <cfRule type="cellIs" dxfId="778" priority="23" stopIfTrue="1" operator="lessThan">
      <formula>0.5</formula>
    </cfRule>
    <cfRule type="cellIs" dxfId="777" priority="24" stopIfTrue="1" operator="between">
      <formula>0.5</formula>
      <formula>0.75</formula>
    </cfRule>
    <cfRule type="cellIs" dxfId="776" priority="25" stopIfTrue="1" operator="greaterThan">
      <formula>0.75</formula>
    </cfRule>
  </conditionalFormatting>
  <conditionalFormatting sqref="I174:I178 I181:I185 I188:I192 I195:I199 I202:I206">
    <cfRule type="cellIs" dxfId="775" priority="20" stopIfTrue="1" operator="lessThan">
      <formula>0.5</formula>
    </cfRule>
    <cfRule type="cellIs" dxfId="774" priority="21" stopIfTrue="1" operator="between">
      <formula>0.5</formula>
      <formula>0.75</formula>
    </cfRule>
    <cfRule type="cellIs" dxfId="773" priority="22" stopIfTrue="1" operator="greaterThan">
      <formula>0.75</formula>
    </cfRule>
  </conditionalFormatting>
  <conditionalFormatting sqref="I174:I178 I181:I185 I188:I192 I195:I199 I202:I206">
    <cfRule type="containsText" dxfId="772" priority="19" stopIfTrue="1" operator="containsText" text="RED FLAG">
      <formula>NOT(ISERROR(SEARCH("RED FLAG",I174)))</formula>
    </cfRule>
  </conditionalFormatting>
  <conditionalFormatting sqref="I174:I178 I181:I185 I188:I192 I195:I199 I202:I206">
    <cfRule type="cellIs" dxfId="771" priority="16" stopIfTrue="1" operator="lessThan">
      <formula>0.5</formula>
    </cfRule>
    <cfRule type="cellIs" dxfId="770" priority="17" stopIfTrue="1" operator="between">
      <formula>0.5</formula>
      <formula>0.75</formula>
    </cfRule>
    <cfRule type="cellIs" dxfId="769" priority="18" stopIfTrue="1" operator="greaterThan">
      <formula>0.75</formula>
    </cfRule>
  </conditionalFormatting>
  <conditionalFormatting sqref="I225:I229">
    <cfRule type="cellIs" dxfId="768" priority="13" stopIfTrue="1" operator="lessThan">
      <formula>0.5</formula>
    </cfRule>
    <cfRule type="cellIs" dxfId="767" priority="14" stopIfTrue="1" operator="between">
      <formula>0.5</formula>
      <formula>0.75</formula>
    </cfRule>
    <cfRule type="cellIs" dxfId="766" priority="15" stopIfTrue="1" operator="greaterThan">
      <formula>0.75</formula>
    </cfRule>
  </conditionalFormatting>
  <conditionalFormatting sqref="I225:I229">
    <cfRule type="containsText" dxfId="765" priority="12" stopIfTrue="1" operator="containsText" text="RED FLAG">
      <formula>NOT(ISERROR(SEARCH("RED FLAG",I225)))</formula>
    </cfRule>
  </conditionalFormatting>
  <conditionalFormatting sqref="I231:I233 I235">
    <cfRule type="cellIs" dxfId="764" priority="9" stopIfTrue="1" operator="lessThan">
      <formula>0.5</formula>
    </cfRule>
    <cfRule type="cellIs" dxfId="763" priority="10" stopIfTrue="1" operator="between">
      <formula>0.5</formula>
      <formula>0.75</formula>
    </cfRule>
    <cfRule type="cellIs" dxfId="762" priority="11" stopIfTrue="1" operator="greaterThan">
      <formula>0.75</formula>
    </cfRule>
  </conditionalFormatting>
  <conditionalFormatting sqref="I238">
    <cfRule type="cellIs" dxfId="761" priority="6" stopIfTrue="1" operator="lessThan">
      <formula>0.5</formula>
    </cfRule>
    <cfRule type="cellIs" dxfId="760" priority="7" stopIfTrue="1" operator="between">
      <formula>0.5</formula>
      <formula>0.75</formula>
    </cfRule>
    <cfRule type="cellIs" dxfId="759" priority="8" stopIfTrue="1" operator="greaterThan">
      <formula>0.75</formula>
    </cfRule>
  </conditionalFormatting>
  <conditionalFormatting sqref="I238">
    <cfRule type="containsText" dxfId="758" priority="5" stopIfTrue="1" operator="containsText" text="RED FLAG">
      <formula>NOT(ISERROR(SEARCH("RED FLAG",I238)))</formula>
    </cfRule>
  </conditionalFormatting>
  <conditionalFormatting sqref="C222">
    <cfRule type="cellIs" dxfId="757" priority="2" stopIfTrue="1" operator="lessThan">
      <formula>0.5</formula>
    </cfRule>
    <cfRule type="cellIs" dxfId="756" priority="3" stopIfTrue="1" operator="between">
      <formula>0.5</formula>
      <formula>0.75</formula>
    </cfRule>
    <cfRule type="cellIs" dxfId="755" priority="4" stopIfTrue="1" operator="greaterThan">
      <formula>0.75</formula>
    </cfRule>
  </conditionalFormatting>
  <conditionalFormatting sqref="C222">
    <cfRule type="containsText" dxfId="754" priority="1" stopIfTrue="1" operator="containsText" text="RED FLAG">
      <formula>NOT(ISERROR(SEARCH("RED FLAG",C222)))</formula>
    </cfRule>
  </conditionalFormatting>
  <dataValidations count="6">
    <dataValidation type="list" allowBlank="1" showInputMessage="1" showErrorMessage="1" sqref="D20 D210:D214 D42 D31 D225:D229">
      <formula1>"1,2,3,NA"</formula1>
    </dataValidation>
    <dataValidation type="list" allowBlank="1" showInputMessage="1" showErrorMessage="1" sqref="D188:D192 D15:D19 D37:D41 D46:D50 D62:D66 D24:D28 D69:D73 D149:D153 D76:D81 D53:D57 D100:D104 D107:D111 D114:D118 D121:D125 D216:D219 D135:D139 D142:D146 D221 D158:D162 D128:D132 D174:D178 D165:D169 D181:D185 D195:D199 D84:D88 D93:D97 D235 D231:D233 D202:D206">
      <formula1>"Yes,No,NA"</formula1>
    </dataValidation>
    <dataValidation type="list" allowBlank="1" showInputMessage="1" showErrorMessage="1" sqref="D29">
      <formula1>"1,2,3,4,NA"</formula1>
    </dataValidation>
    <dataValidation type="list" allowBlank="1" showInputMessage="1" showErrorMessage="1" sqref="D220">
      <formula1>"Yes,No,NA,Don't know"</formula1>
    </dataValidation>
    <dataValidation type="list" allowBlank="1" showInputMessage="1" showErrorMessage="1" sqref="D14 D23 D164 D180 D194 D61 D68 D75 D83 D92 D99 D113 D120 D127 D187 D134 D141 D148 D106 D157 D52 D173 D36 D45 D201">
      <formula1>"Yes,No"</formula1>
    </dataValidation>
    <dataValidation type="list" allowBlank="1" showInputMessage="1" showErrorMessage="1" sqref="D239:D247">
      <formula1>"1,2,3"</formula1>
    </dataValidation>
  </dataValidations>
  <pageMargins left="0.25" right="0.25" top="0.75" bottom="0.75" header="0.3" footer="0.3"/>
  <pageSetup paperSize="9" scale="88" fitToHeight="20" orientation="landscape" r:id="rId1"/>
  <headerFooter>
    <oddFooter>&amp;C&amp;A &amp;P</oddFooter>
  </headerFooter>
  <rowBreaks count="8" manualBreakCount="8">
    <brk id="32" max="5" man="1"/>
    <brk id="58" max="4" man="1"/>
    <brk id="88" max="4" man="1"/>
    <brk id="118" max="4" man="1"/>
    <brk id="146" max="4" man="1"/>
    <brk id="170" max="4" man="1"/>
    <brk id="199" max="4" man="1"/>
    <brk id="222" max="4"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70C0"/>
    <pageSetUpPr fitToPage="1"/>
  </sheetPr>
  <dimension ref="A1:J98"/>
  <sheetViews>
    <sheetView view="pageBreakPreview" topLeftCell="A93" zoomScale="90" zoomScaleNormal="100" zoomScaleSheetLayoutView="90" workbookViewId="0">
      <selection activeCell="C93" sqref="C1:C1048576"/>
    </sheetView>
  </sheetViews>
  <sheetFormatPr defaultColWidth="11" defaultRowHeight="15.75"/>
  <cols>
    <col min="1" max="1" width="4.625" style="403" customWidth="1"/>
    <col min="2" max="3" width="48.875" style="229" customWidth="1"/>
    <col min="4" max="4" width="6" style="256" customWidth="1"/>
    <col min="5" max="5" width="3.625" style="26" customWidth="1"/>
    <col min="6" max="6" width="36.375" style="83" customWidth="1"/>
    <col min="7" max="7" width="3.625" style="26" customWidth="1"/>
    <col min="8" max="8" width="5.125" style="256" customWidth="1"/>
    <col min="9" max="9" width="5.125" style="26" customWidth="1"/>
    <col min="10" max="10" width="9.625" style="256" customWidth="1"/>
    <col min="11" max="16384" width="11" style="26"/>
  </cols>
  <sheetData>
    <row r="1" spans="1:9" ht="31.5" hidden="1">
      <c r="B1" s="214" t="s">
        <v>5697</v>
      </c>
      <c r="C1" s="214" t="s">
        <v>5767</v>
      </c>
    </row>
    <row r="2" spans="1:9" ht="31.5">
      <c r="A2" s="288"/>
      <c r="B2" s="15" t="str">
        <f>Language!A1529</f>
        <v>11- ANTIMICROBIAL SUSCEPTIBILITY TESTING (AST) BASICS</v>
      </c>
      <c r="C2" s="15" t="s">
        <v>6602</v>
      </c>
      <c r="D2" s="17"/>
      <c r="F2" s="458" t="str">
        <f>'Facility-1.'!F2</f>
        <v>Comments/ Nhận xét</v>
      </c>
      <c r="H2" s="229"/>
    </row>
    <row r="3" spans="1:9" ht="48" thickBot="1">
      <c r="A3" s="288"/>
      <c r="B3" s="223" t="str">
        <f>Language!A1530</f>
        <v>Please note: all questions refer only to clinical patient isolates, NOT to research or environmental isolates</v>
      </c>
      <c r="C3" s="223" t="s">
        <v>7660</v>
      </c>
      <c r="D3" s="243"/>
      <c r="F3" s="460"/>
      <c r="H3" s="229"/>
    </row>
    <row r="4" spans="1:9" ht="32.25" thickBot="1">
      <c r="A4" s="294"/>
      <c r="B4" s="32" t="str">
        <f>Language!A1531</f>
        <v>ANTIBIOTIC DISK AND GRADIENT STRIPS MAINTENANCE</v>
      </c>
      <c r="C4" s="32" t="s">
        <v>7661</v>
      </c>
      <c r="D4" s="33"/>
      <c r="F4" s="461"/>
      <c r="H4" s="229"/>
    </row>
    <row r="5" spans="1:9" ht="63">
      <c r="A5" s="298" t="s">
        <v>1387</v>
      </c>
      <c r="B5" s="270" t="str">
        <f>Language!A1532</f>
        <v>Do the antibiotic disks and strips come with a certificate of analysis from the manufacturer ensuring that they were tested and performed according to ISO quality standards?</v>
      </c>
      <c r="C5" s="270" t="s">
        <v>6219</v>
      </c>
      <c r="D5" s="282"/>
      <c r="F5" s="467"/>
      <c r="H5" s="262">
        <f t="shared" ref="H5:H14" si="0">D5</f>
        <v>0</v>
      </c>
      <c r="I5" s="236" t="str">
        <f>IF(H5="Yes",1,IF(H5="No",0,"'"))</f>
        <v>'</v>
      </c>
    </row>
    <row r="6" spans="1:9" ht="47.25">
      <c r="A6" s="298" t="s">
        <v>1388</v>
      </c>
      <c r="B6" s="270" t="str">
        <f>Language!A1533</f>
        <v>Are the packages not currently in use stored unopened and in their original packaging in order to prevent moisture ingress?</v>
      </c>
      <c r="C6" s="270" t="s">
        <v>6220</v>
      </c>
      <c r="D6" s="282"/>
      <c r="F6" s="467"/>
      <c r="H6" s="262">
        <f t="shared" si="0"/>
        <v>0</v>
      </c>
      <c r="I6" s="236" t="str">
        <f t="shared" ref="I6:I14" si="1">IF(H6="Yes",1,IF(H6="No",0,"'"))</f>
        <v>'</v>
      </c>
    </row>
    <row r="7" spans="1:9" ht="31.5">
      <c r="A7" s="298" t="s">
        <v>1389</v>
      </c>
      <c r="B7" s="270" t="str">
        <f>Language!A1534</f>
        <v>Are unopened antibiotic disks and strips stored in a non-defrosting freezer?</v>
      </c>
      <c r="C7" s="270" t="s">
        <v>6221</v>
      </c>
      <c r="D7" s="282"/>
      <c r="F7" s="467"/>
      <c r="H7" s="262">
        <f t="shared" si="0"/>
        <v>0</v>
      </c>
      <c r="I7" s="236" t="str">
        <f t="shared" si="1"/>
        <v>'</v>
      </c>
    </row>
    <row r="8" spans="1:9" ht="31.5">
      <c r="A8" s="298" t="s">
        <v>1390</v>
      </c>
      <c r="B8" s="244" t="str">
        <f>Language!A1535</f>
        <v>If the antibiotic disk cartridge has a cap, is the cap replaced each time the cartridge is opened?</v>
      </c>
      <c r="C8" s="244" t="s">
        <v>6222</v>
      </c>
      <c r="D8" s="282"/>
      <c r="F8" s="488"/>
      <c r="H8" s="262">
        <f t="shared" si="0"/>
        <v>0</v>
      </c>
      <c r="I8" s="236" t="str">
        <f t="shared" si="1"/>
        <v>'</v>
      </c>
    </row>
    <row r="9" spans="1:9" ht="94.5">
      <c r="A9" s="298" t="s">
        <v>1391</v>
      </c>
      <c r="B9" s="270" t="str">
        <f>Language!A1536</f>
        <v>Once opened, are in-use antibiotic disks stored in such a way that the lot number and expiration date of each disk is always traceable? (When individual disks are removed and transferred to secondary containers, lot numbers may become mixed and expired disks may inadvertently be used.)</v>
      </c>
      <c r="C9" s="270" t="s">
        <v>6223</v>
      </c>
      <c r="D9" s="282"/>
      <c r="F9" s="467"/>
      <c r="H9" s="262">
        <f t="shared" si="0"/>
        <v>0</v>
      </c>
      <c r="I9" s="236" t="str">
        <f t="shared" si="1"/>
        <v>'</v>
      </c>
    </row>
    <row r="10" spans="1:9" ht="31.5">
      <c r="A10" s="298" t="s">
        <v>1392</v>
      </c>
      <c r="B10" s="270" t="str">
        <f>Language!A1537</f>
        <v xml:space="preserve">Are the in-use antibiotic disks and strips stored in a tightly sealed container with active desiccants? </v>
      </c>
      <c r="C10" s="270" t="s">
        <v>6224</v>
      </c>
      <c r="D10" s="282"/>
      <c r="F10" s="467"/>
      <c r="H10" s="262">
        <f t="shared" si="0"/>
        <v>0</v>
      </c>
      <c r="I10" s="236" t="str">
        <f t="shared" si="1"/>
        <v>'</v>
      </c>
    </row>
    <row r="11" spans="1:9" ht="31.5">
      <c r="A11" s="298" t="s">
        <v>1393</v>
      </c>
      <c r="B11" s="270" t="str">
        <f>Language!A1538</f>
        <v>Do the desiccants change color as moisture levels increase (indicating the need to replace or recharge)?</v>
      </c>
      <c r="C11" s="270" t="s">
        <v>7662</v>
      </c>
      <c r="D11" s="282"/>
      <c r="F11" s="467"/>
      <c r="H11" s="262">
        <f t="shared" si="0"/>
        <v>0</v>
      </c>
      <c r="I11" s="236" t="str">
        <f t="shared" si="1"/>
        <v>'</v>
      </c>
    </row>
    <row r="12" spans="1:9" ht="31.5">
      <c r="A12" s="298" t="s">
        <v>1394</v>
      </c>
      <c r="B12" s="244" t="str">
        <f>Language!A1539</f>
        <v xml:space="preserve">If desiccants do not have a color indicator, are colorless desiccants replaced least monthly? </v>
      </c>
      <c r="C12" s="244" t="s">
        <v>6225</v>
      </c>
      <c r="D12" s="282"/>
      <c r="F12" s="488"/>
      <c r="H12" s="262">
        <f>D12</f>
        <v>0</v>
      </c>
      <c r="I12" s="236" t="str">
        <f t="shared" si="1"/>
        <v>'</v>
      </c>
    </row>
    <row r="13" spans="1:9" ht="47.25">
      <c r="A13" s="298" t="s">
        <v>1395</v>
      </c>
      <c r="B13" s="270" t="str">
        <f>Language!A1540</f>
        <v>Are the containers holding open antibiotic disks/strips stored in a refrigerator or non-defrosting freezer when not in use?</v>
      </c>
      <c r="C13" s="270" t="s">
        <v>6226</v>
      </c>
      <c r="D13" s="282"/>
      <c r="F13" s="467"/>
      <c r="H13" s="262">
        <f t="shared" si="0"/>
        <v>0</v>
      </c>
      <c r="I13" s="236" t="str">
        <f t="shared" si="1"/>
        <v>'</v>
      </c>
    </row>
    <row r="14" spans="1:9" ht="47.25">
      <c r="A14" s="298" t="s">
        <v>1396</v>
      </c>
      <c r="B14" s="270" t="str">
        <f>Language!A1541</f>
        <v>Are the containers holding open antibiotic disks/strips allowed to equilibrate to room temperature before opening to minimize condensation (typically 1 hour)</v>
      </c>
      <c r="C14" s="270" t="s">
        <v>6227</v>
      </c>
      <c r="D14" s="282"/>
      <c r="F14" s="467"/>
      <c r="H14" s="262">
        <f t="shared" si="0"/>
        <v>0</v>
      </c>
      <c r="I14" s="236" t="str">
        <f t="shared" si="1"/>
        <v>'</v>
      </c>
    </row>
    <row r="15" spans="1:9" ht="16.5" thickBot="1">
      <c r="A15" s="288"/>
      <c r="E15" s="256"/>
      <c r="F15" s="63"/>
      <c r="G15" s="256"/>
      <c r="I15" s="256"/>
    </row>
    <row r="16" spans="1:9" ht="16.5" thickBot="1">
      <c r="A16" s="294"/>
      <c r="B16" s="32" t="str">
        <f>Language!A1542</f>
        <v>INOCULUM PREPARATION</v>
      </c>
      <c r="C16" s="32" t="s">
        <v>6603</v>
      </c>
      <c r="D16" s="33"/>
      <c r="F16" s="461"/>
      <c r="G16" s="256"/>
      <c r="I16" s="256"/>
    </row>
    <row r="17" spans="1:10" ht="31.5">
      <c r="A17" s="393" t="s">
        <v>1397</v>
      </c>
      <c r="B17" s="229" t="str">
        <f>Language!A1543</f>
        <v>When preparing an inoculum using the colony suspension method, are colonies less than 18 hours old ever used?</v>
      </c>
      <c r="C17" s="229" t="s">
        <v>7663</v>
      </c>
      <c r="D17" s="282"/>
      <c r="F17" s="467"/>
      <c r="H17" s="262">
        <f t="shared" ref="H17:H25" si="2">D17</f>
        <v>0</v>
      </c>
      <c r="I17" s="236" t="str">
        <f>IF(H17="No",1,IF(H17="Yes",0,"'"))</f>
        <v>'</v>
      </c>
    </row>
    <row r="18" spans="1:10" ht="31.5">
      <c r="A18" s="393" t="s">
        <v>1398</v>
      </c>
      <c r="B18" s="229" t="str">
        <f>Language!A1544</f>
        <v>When preparing an inoculum using the colony suspension method, are colonies more than 24 hours old ever used?</v>
      </c>
      <c r="C18" s="229" t="s">
        <v>7664</v>
      </c>
      <c r="D18" s="282"/>
      <c r="F18" s="467"/>
      <c r="H18" s="262">
        <f t="shared" si="2"/>
        <v>0</v>
      </c>
      <c r="I18" s="236" t="str">
        <f>IF(H18="No",1,IF(H18="Yes",0,"'"))</f>
        <v>'</v>
      </c>
    </row>
    <row r="19" spans="1:10" ht="47.25">
      <c r="A19" s="393" t="s">
        <v>1399</v>
      </c>
      <c r="B19" s="229" t="str">
        <f>Language!A1545</f>
        <v xml:space="preserve">Observe an AST inoculum preparation. Do technologists use only individual, well-isolated colonies of the same morphological type? </v>
      </c>
      <c r="C19" s="229" t="s">
        <v>7665</v>
      </c>
      <c r="D19" s="282"/>
      <c r="F19" s="467"/>
      <c r="H19" s="262">
        <f t="shared" si="2"/>
        <v>0</v>
      </c>
      <c r="I19" s="236" t="str">
        <f>IF(H19="Yes",1,IF(H19="No",0,"'"))</f>
        <v>'</v>
      </c>
    </row>
    <row r="20" spans="1:10" ht="47.25">
      <c r="A20" s="393" t="s">
        <v>1400</v>
      </c>
      <c r="B20" s="229" t="str">
        <f>Language!A1546</f>
        <v>Are colonies taken only from non-selective media, such as blood agar  ( MacConkey agar is acceptable)</v>
      </c>
      <c r="C20" s="229" t="s">
        <v>6230</v>
      </c>
      <c r="D20" s="282"/>
      <c r="F20" s="467"/>
      <c r="H20" s="262">
        <f t="shared" si="2"/>
        <v>0</v>
      </c>
      <c r="I20" s="236" t="str">
        <f>IF(H20="Yes",1,IF(H20="No",0,"'"))</f>
        <v>'</v>
      </c>
    </row>
    <row r="21" spans="1:10" ht="31.5">
      <c r="A21" s="393" t="s">
        <v>1401</v>
      </c>
      <c r="B21" s="229" t="str">
        <f>Language!A1547</f>
        <v>Does the lab ever intentionally mix two different organisms in the same inoculum for AST?</v>
      </c>
      <c r="C21" s="229" t="s">
        <v>7666</v>
      </c>
      <c r="D21" s="282"/>
      <c r="F21" s="467"/>
      <c r="H21" s="262">
        <f t="shared" si="2"/>
        <v>0</v>
      </c>
      <c r="I21" s="236" t="str">
        <f>IF(H21="No",1,IF(H21="Yes",0,"'"))</f>
        <v>'</v>
      </c>
      <c r="J21" s="534" t="str">
        <f>IF(D21="Yes","Red Flag","'")</f>
        <v>'</v>
      </c>
    </row>
    <row r="22" spans="1:10" ht="31.5">
      <c r="A22" s="393" t="s">
        <v>1402</v>
      </c>
      <c r="B22" s="229" t="str">
        <f>Language!A1548</f>
        <v>Is an appropriate, sterile inoculation medium (TSB or saline) used?</v>
      </c>
      <c r="C22" s="229" t="s">
        <v>6232</v>
      </c>
      <c r="D22" s="282"/>
      <c r="F22" s="467"/>
      <c r="H22" s="262">
        <f t="shared" si="2"/>
        <v>0</v>
      </c>
      <c r="I22" s="236" t="str">
        <f>IF(H22="Yes",1,IF(H22="No",0,"'"))</f>
        <v>'</v>
      </c>
    </row>
    <row r="23" spans="1:10" ht="47.25">
      <c r="A23" s="393" t="s">
        <v>1403</v>
      </c>
      <c r="B23" s="229" t="str">
        <f>Language!A1549</f>
        <v>Do records indicate that the saline solution is tested for sterility on a regular basis? (Preferably at least weekly)</v>
      </c>
      <c r="C23" s="229" t="s">
        <v>6233</v>
      </c>
      <c r="D23" s="282"/>
      <c r="F23" s="467"/>
      <c r="H23" s="262">
        <f t="shared" si="2"/>
        <v>0</v>
      </c>
      <c r="I23" s="236" t="str">
        <f t="shared" ref="I23:I24" si="3">IF(H23="Yes",1,IF(H23="No",0,"'"))</f>
        <v>'</v>
      </c>
    </row>
    <row r="24" spans="1:10" ht="31.5">
      <c r="A24" s="393" t="s">
        <v>1404</v>
      </c>
      <c r="B24" s="229" t="str">
        <f>Language!A1550</f>
        <v>Is the inoculum brought to a density equivalent to 0.5 McFarland?</v>
      </c>
      <c r="C24" s="229" t="s">
        <v>7667</v>
      </c>
      <c r="D24" s="282"/>
      <c r="F24" s="467"/>
      <c r="H24" s="262">
        <f t="shared" si="2"/>
        <v>0</v>
      </c>
      <c r="I24" s="236" t="str">
        <f t="shared" si="3"/>
        <v>'</v>
      </c>
    </row>
    <row r="25" spans="1:10">
      <c r="A25" s="393" t="s">
        <v>1405</v>
      </c>
      <c r="B25" s="229" t="str">
        <f>Language!A1551</f>
        <v>How is the inoculum density checked for accuracy?</v>
      </c>
      <c r="C25" s="229" t="s">
        <v>7668</v>
      </c>
      <c r="D25" s="282"/>
      <c r="F25" s="467"/>
      <c r="H25" s="262">
        <f t="shared" si="2"/>
        <v>0</v>
      </c>
      <c r="I25" s="236" t="str">
        <f>IF(H25=1,1,IF(H25=2,0.75,IF(H25=3,0,"'")))</f>
        <v>'</v>
      </c>
    </row>
    <row r="26" spans="1:10" ht="47.25">
      <c r="A26" s="288"/>
      <c r="B26" s="240" t="str">
        <f>Language!A1552</f>
        <v>1: Calibrated densitometer/turbidity meter - 2: Visual comparison to a 0.5 McFarland standard that is not expired (check date) - 3 : Neither of the above</v>
      </c>
      <c r="C26" s="240" t="s">
        <v>6235</v>
      </c>
      <c r="D26" s="26"/>
      <c r="F26" s="63"/>
      <c r="H26" s="262"/>
      <c r="I26" s="236"/>
    </row>
    <row r="27" spans="1:10" ht="16.5" thickBot="1">
      <c r="A27" s="288"/>
    </row>
    <row r="28" spans="1:10" ht="16.5" thickBot="1">
      <c r="A28" s="294"/>
      <c r="B28" s="32" t="str">
        <f>Language!A1553</f>
        <v>INOCULATION/INCUBATION</v>
      </c>
      <c r="C28" s="32" t="s">
        <v>6604</v>
      </c>
      <c r="D28" s="33"/>
      <c r="F28" s="461"/>
      <c r="G28" s="256"/>
      <c r="I28" s="256"/>
    </row>
    <row r="29" spans="1:10" ht="47.25">
      <c r="A29" s="298" t="s">
        <v>1406</v>
      </c>
      <c r="B29" s="229" t="str">
        <f>Language!A1554</f>
        <v>Does the lab ever use agar other than Mueller Hinton for AST of non-fastidious organisms?</v>
      </c>
      <c r="C29" s="229" t="s">
        <v>6236</v>
      </c>
      <c r="D29" s="282"/>
      <c r="F29" s="467"/>
      <c r="H29" s="262">
        <f>D29</f>
        <v>0</v>
      </c>
      <c r="I29" s="236" t="str">
        <f>IF(H29="No",1,IF(H29="Yes",0,"'"))</f>
        <v>'</v>
      </c>
    </row>
    <row r="30" spans="1:10" ht="31.5">
      <c r="A30" s="298" t="s">
        <v>1407</v>
      </c>
      <c r="B30" s="270" t="str">
        <f>Language!A1555</f>
        <v>Does the lab ever use agar other than Mueller Hinton with Blood for AST of S. pneumoniae?</v>
      </c>
      <c r="C30" s="270" t="s">
        <v>7669</v>
      </c>
      <c r="D30" s="282"/>
      <c r="F30" s="467"/>
      <c r="H30" s="262">
        <f>D30</f>
        <v>0</v>
      </c>
      <c r="I30" s="236" t="str">
        <f>IF(H30="No",1,IF(H30="Yes",0,"'"))</f>
        <v>'</v>
      </c>
    </row>
    <row r="31" spans="1:10">
      <c r="A31" s="288"/>
      <c r="B31" s="270" t="str">
        <f>Language!A1556</f>
        <v>Observe a MH plate being inoculated.</v>
      </c>
      <c r="C31" s="270" t="s">
        <v>6237</v>
      </c>
      <c r="D31" s="26"/>
      <c r="F31" s="63"/>
      <c r="H31" s="262"/>
      <c r="I31" s="236"/>
    </row>
    <row r="32" spans="1:10" ht="31.5">
      <c r="A32" s="298" t="s">
        <v>1408</v>
      </c>
      <c r="B32" s="270" t="str">
        <f>Language!A1557</f>
        <v>Is the inoculum always used within 15 minutes of preparation?</v>
      </c>
      <c r="C32" s="270" t="s">
        <v>7670</v>
      </c>
      <c r="D32" s="282"/>
      <c r="F32" s="467"/>
      <c r="H32" s="262">
        <f>D32</f>
        <v>0</v>
      </c>
      <c r="I32" s="236" t="str">
        <f>IF(H32="Yes",1,IF(H32="No",0,"'"))</f>
        <v>'</v>
      </c>
    </row>
    <row r="33" spans="1:9">
      <c r="A33" s="298" t="s">
        <v>1409</v>
      </c>
      <c r="B33" s="270" t="str">
        <f>Language!A1558</f>
        <v>Is a sterile swab used to inoculate the plate?</v>
      </c>
      <c r="C33" s="270" t="s">
        <v>7671</v>
      </c>
      <c r="D33" s="282"/>
      <c r="F33" s="467"/>
      <c r="H33" s="262">
        <f>D33</f>
        <v>0</v>
      </c>
      <c r="I33" s="236" t="str">
        <f t="shared" ref="I33:I34" si="4">IF(H33="Yes",1,IF(H33="No",0,"'"))</f>
        <v>'</v>
      </c>
    </row>
    <row r="34" spans="1:9" ht="31.5">
      <c r="A34" s="298" t="s">
        <v>1410</v>
      </c>
      <c r="B34" s="270" t="str">
        <f>Language!A1559</f>
        <v xml:space="preserve">Is the inoculum spread in a way that will create an even lawn? </v>
      </c>
      <c r="C34" s="270" t="s">
        <v>7672</v>
      </c>
      <c r="D34" s="282"/>
      <c r="F34" s="467"/>
      <c r="H34" s="262">
        <f>D34</f>
        <v>0</v>
      </c>
      <c r="I34" s="236" t="str">
        <f t="shared" si="4"/>
        <v>'</v>
      </c>
    </row>
    <row r="35" spans="1:9" ht="63">
      <c r="A35" s="288"/>
      <c r="B35" s="240" t="str">
        <f>Language!A1560</f>
        <v>Streak a line from top to bottom, then spread left to right across that line from top to bottom. Rotate plate 60° and repeat from beginning; rotate plate another 60° and repeat again.</v>
      </c>
      <c r="C35" s="240" t="s">
        <v>7673</v>
      </c>
      <c r="D35" s="26"/>
      <c r="F35" s="63"/>
      <c r="H35" s="262"/>
      <c r="I35" s="236"/>
    </row>
    <row r="36" spans="1:9" ht="47.25">
      <c r="A36" s="298" t="s">
        <v>1411</v>
      </c>
      <c r="B36" s="270" t="str">
        <f>Language!A1561</f>
        <v>Before applying disks/strips, are inoculated MH plates allowed to sit, lid-ajar, for 3 to no more than 15 minutes to allow for absorption of excess surface moisture?</v>
      </c>
      <c r="C36" s="270" t="s">
        <v>7674</v>
      </c>
      <c r="D36" s="282"/>
      <c r="F36" s="467"/>
      <c r="H36" s="262">
        <f>D36</f>
        <v>0</v>
      </c>
      <c r="I36" s="236" t="str">
        <f>IF(H36="Yes",1,IF(H36="No",0,"'"))</f>
        <v>'</v>
      </c>
    </row>
    <row r="37" spans="1:9" ht="31.5">
      <c r="A37" s="298" t="s">
        <v>1412</v>
      </c>
      <c r="B37" s="270" t="str">
        <f>Language!A1562</f>
        <v>Are disks/strips ever moved after being placed on the agar?</v>
      </c>
      <c r="C37" s="270" t="s">
        <v>7675</v>
      </c>
      <c r="D37" s="282"/>
      <c r="F37" s="467"/>
      <c r="H37" s="262">
        <f>D37</f>
        <v>0</v>
      </c>
      <c r="I37" s="236" t="str">
        <f>IF(H37="No",1,IF(H37="Yes",0,"'"))</f>
        <v>'</v>
      </c>
    </row>
    <row r="38" spans="1:9" ht="47.25">
      <c r="A38" s="298" t="s">
        <v>1413</v>
      </c>
      <c r="B38" s="244" t="str">
        <f>Language!A1563</f>
        <v>When using multi-disk dispensors, is the bottom of the dispenser disinfected between isolates?</v>
      </c>
      <c r="C38" s="244" t="s">
        <v>7676</v>
      </c>
      <c r="D38" s="282"/>
      <c r="F38" s="488"/>
      <c r="H38" s="262">
        <f>D38</f>
        <v>0</v>
      </c>
      <c r="I38" s="236" t="str">
        <f>IF(H38="Yes",1,IF(H38="No",0,"'"))</f>
        <v>'</v>
      </c>
    </row>
    <row r="39" spans="1:9" ht="31.5">
      <c r="A39" s="298" t="s">
        <v>1414</v>
      </c>
      <c r="B39" s="270" t="str">
        <f>Language!A1564</f>
        <v>Are AST plates incubated within 15 minutes of placing disks/strips?</v>
      </c>
      <c r="C39" s="270" t="s">
        <v>7677</v>
      </c>
      <c r="D39" s="282"/>
      <c r="F39" s="467"/>
      <c r="H39" s="262">
        <f>D39</f>
        <v>0</v>
      </c>
      <c r="I39" s="236" t="str">
        <f t="shared" ref="I39:I40" si="5">IF(H39="Yes",1,IF(H39="No",0,"'"))</f>
        <v>'</v>
      </c>
    </row>
    <row r="40" spans="1:9" ht="31.5">
      <c r="A40" s="298" t="s">
        <v>1415</v>
      </c>
      <c r="B40" s="270" t="str">
        <f>Language!A1565</f>
        <v>After AST inoculation, are “purity plates” made from the remaining suspension?</v>
      </c>
      <c r="C40" s="270" t="s">
        <v>7678</v>
      </c>
      <c r="D40" s="282"/>
      <c r="F40" s="467"/>
      <c r="H40" s="262">
        <f>D40</f>
        <v>0</v>
      </c>
      <c r="I40" s="236" t="str">
        <f t="shared" si="5"/>
        <v>'</v>
      </c>
    </row>
    <row r="41" spans="1:9" ht="94.5">
      <c r="A41" s="288"/>
      <c r="B41" s="550" t="str">
        <f>Language!A1566</f>
        <v>A purity plate is a light subculture of the inoculum that is made to ensure the inoculum was not mixed or contaminated; usually streaked like a urine to ensure visualization of individual colonies and checked for purity when reading AST results</v>
      </c>
      <c r="C41" s="505" t="s">
        <v>7648</v>
      </c>
      <c r="D41" s="283"/>
      <c r="F41" s="63"/>
      <c r="H41" s="262"/>
      <c r="I41" s="236"/>
    </row>
    <row r="42" spans="1:9" ht="31.5">
      <c r="A42" s="298" t="s">
        <v>1416</v>
      </c>
      <c r="B42" s="270" t="str">
        <f>Language!A1567</f>
        <v>Are AST plates for non-fastidious organisms ever incubated in CO2?</v>
      </c>
      <c r="C42" s="270" t="s">
        <v>7679</v>
      </c>
      <c r="D42" s="282"/>
      <c r="F42" s="467"/>
      <c r="H42" s="262">
        <f>D42</f>
        <v>0</v>
      </c>
      <c r="I42" s="236" t="str">
        <f>IF(H42="No",1,IF(H42="Yes",0,"'"))</f>
        <v>'</v>
      </c>
    </row>
    <row r="43" spans="1:9" ht="31.5">
      <c r="A43" s="298" t="s">
        <v>1417</v>
      </c>
      <c r="B43" s="270" t="str">
        <f>Language!A1568</f>
        <v>Are AST plates for S. pneumoniae incubated in 5% CO2?</v>
      </c>
      <c r="C43" s="270" t="s">
        <v>6238</v>
      </c>
      <c r="D43" s="282"/>
      <c r="F43" s="467"/>
      <c r="H43" s="262">
        <f>D43</f>
        <v>0</v>
      </c>
      <c r="I43" s="236" t="str">
        <f>IF(H43="Yes",1,IF(H43="No",0,"'"))</f>
        <v>'</v>
      </c>
    </row>
    <row r="44" spans="1:9" ht="31.5">
      <c r="A44" s="288"/>
      <c r="B44" s="270" t="str">
        <f>Language!A1569</f>
        <v>Observe some currently incubating and/or recently read Mueller Hinton AST plates.</v>
      </c>
      <c r="C44" s="270" t="s">
        <v>6239</v>
      </c>
      <c r="D44" s="26"/>
      <c r="F44" s="63"/>
      <c r="H44" s="262"/>
      <c r="I44" s="236"/>
    </row>
    <row r="45" spans="1:9" ht="47.25">
      <c r="A45" s="298" t="s">
        <v>1418</v>
      </c>
      <c r="B45" s="270" t="str">
        <f>Language!A1570</f>
        <v>Are the lawns of growth confluent (no gaps or individual colonies showing)?</v>
      </c>
      <c r="C45" s="270" t="s">
        <v>7680</v>
      </c>
      <c r="D45" s="282"/>
      <c r="F45" s="467"/>
      <c r="H45" s="262">
        <f t="shared" ref="H45:H48" si="6">D45</f>
        <v>0</v>
      </c>
      <c r="I45" s="236" t="str">
        <f>IF(H45="Yes",1,IF(H45="No",0,"'"))</f>
        <v>'</v>
      </c>
    </row>
    <row r="46" spans="1:9" ht="31.5">
      <c r="A46" s="298" t="s">
        <v>1419</v>
      </c>
      <c r="B46" s="270" t="str">
        <f>Language!A1571</f>
        <v>Is there a maximum of 6 antibiotic disks per 100mm plate?</v>
      </c>
      <c r="C46" s="270" t="s">
        <v>6240</v>
      </c>
      <c r="D46" s="282"/>
      <c r="F46" s="467"/>
      <c r="H46" s="262">
        <f t="shared" si="6"/>
        <v>0</v>
      </c>
      <c r="I46" s="236" t="str">
        <f t="shared" ref="I46:I48" si="7">IF(H46="Yes",1,IF(H46="No",0,"'"))</f>
        <v>'</v>
      </c>
    </row>
    <row r="47" spans="1:9" ht="31.5">
      <c r="A47" s="298" t="s">
        <v>1420</v>
      </c>
      <c r="B47" s="270" t="str">
        <f>Language!A1572</f>
        <v>Is there a maximum of 12 antibiotic disks per 150mm plate?</v>
      </c>
      <c r="C47" s="270" t="s">
        <v>6241</v>
      </c>
      <c r="D47" s="282"/>
      <c r="F47" s="467"/>
      <c r="H47" s="262">
        <f t="shared" si="6"/>
        <v>0</v>
      </c>
      <c r="I47" s="236" t="str">
        <f t="shared" si="7"/>
        <v>'</v>
      </c>
    </row>
    <row r="48" spans="1:9" ht="47.25">
      <c r="A48" s="298" t="s">
        <v>1421</v>
      </c>
      <c r="B48" s="270" t="str">
        <f>Language!A1573</f>
        <v>Are disks spaced properly? (At least 24mm from center to center, no overlapping zones, not too close to edge, uniformly circular zones)</v>
      </c>
      <c r="C48" s="270" t="s">
        <v>6242</v>
      </c>
      <c r="D48" s="282"/>
      <c r="F48" s="467"/>
      <c r="H48" s="262">
        <f t="shared" si="6"/>
        <v>0</v>
      </c>
      <c r="I48" s="236" t="str">
        <f t="shared" si="7"/>
        <v>'</v>
      </c>
    </row>
    <row r="49" spans="1:9" ht="16.5" thickBot="1">
      <c r="A49" s="288"/>
    </row>
    <row r="50" spans="1:9" ht="16.5" thickBot="1">
      <c r="A50" s="294"/>
      <c r="B50" s="32" t="str">
        <f>Language!A1574</f>
        <v>READING AST RESULTS</v>
      </c>
      <c r="C50" s="32" t="s">
        <v>6243</v>
      </c>
      <c r="D50" s="33"/>
      <c r="F50" s="461"/>
      <c r="G50" s="256"/>
      <c r="I50" s="256"/>
    </row>
    <row r="51" spans="1:9" ht="31.5">
      <c r="A51" s="298" t="s">
        <v>1422</v>
      </c>
      <c r="B51" s="229" t="str">
        <f>Language!A1575</f>
        <v>Are AST results ever read after less than 16 hours of incubation?</v>
      </c>
      <c r="C51" s="229" t="s">
        <v>6244</v>
      </c>
      <c r="D51" s="282"/>
      <c r="F51" s="467"/>
      <c r="H51" s="262">
        <f>D51</f>
        <v>0</v>
      </c>
      <c r="I51" s="236" t="str">
        <f>IF(H51="No",1,IF(H51="Yes",0,"'"))</f>
        <v>'</v>
      </c>
    </row>
    <row r="52" spans="1:9" ht="31.5">
      <c r="A52" s="298" t="s">
        <v>1423</v>
      </c>
      <c r="B52" s="270" t="str">
        <f>Language!A1576</f>
        <v>Are AST results ever read after more than 24 hours of incubation?</v>
      </c>
      <c r="C52" s="270" t="s">
        <v>6245</v>
      </c>
      <c r="D52" s="282"/>
      <c r="F52" s="467"/>
      <c r="H52" s="262">
        <f>D52</f>
        <v>0</v>
      </c>
      <c r="I52" s="236" t="str">
        <f>IF(H52="No",1,IF(H52="Yes",0,"'"))</f>
        <v>'</v>
      </c>
    </row>
    <row r="53" spans="1:9" ht="63">
      <c r="A53" s="298" t="s">
        <v>1424</v>
      </c>
      <c r="B53" s="270" t="str">
        <f>Language!A1577</f>
        <v>If individual colonies are apparent within the ellipsis or the zone of inhibition, does the lab repeat the test with a fresh subculture of a single colony from the original plate?</v>
      </c>
      <c r="C53" s="270" t="s">
        <v>7681</v>
      </c>
      <c r="D53" s="282"/>
      <c r="F53" s="467"/>
      <c r="H53" s="262">
        <f>D53</f>
        <v>0</v>
      </c>
      <c r="I53" s="236" t="str">
        <f>IF(H53="Yes",1,IF(H53="No",0,"'"))</f>
        <v>'</v>
      </c>
    </row>
    <row r="54" spans="1:9">
      <c r="A54" s="288"/>
      <c r="B54" s="270" t="str">
        <f>Language!A1578</f>
        <v>Observe a Mueller Hinton AST plate being read.</v>
      </c>
      <c r="C54" s="270" t="s">
        <v>7682</v>
      </c>
      <c r="D54" s="453"/>
      <c r="E54" s="453"/>
      <c r="F54" s="551"/>
    </row>
    <row r="55" spans="1:9" ht="31.5">
      <c r="A55" s="298" t="s">
        <v>1425</v>
      </c>
      <c r="B55" s="270" t="str">
        <f>Language!A1579</f>
        <v>Is the plate held above a black, non-reflective background?</v>
      </c>
      <c r="C55" s="270" t="s">
        <v>7683</v>
      </c>
      <c r="D55" s="282"/>
      <c r="F55" s="467"/>
      <c r="H55" s="262">
        <f t="shared" ref="H55:H60" si="8">D55</f>
        <v>0</v>
      </c>
      <c r="I55" s="236" t="str">
        <f>IF(H55="Yes",1,IF(H55="No",0,"'"))</f>
        <v>'</v>
      </c>
    </row>
    <row r="56" spans="1:9" ht="31.5">
      <c r="A56" s="298" t="s">
        <v>1426</v>
      </c>
      <c r="B56" s="270" t="str">
        <f>Language!A1580</f>
        <v>Is the plate illuminated adequately with reflected light?</v>
      </c>
      <c r="C56" s="270" t="s">
        <v>7684</v>
      </c>
      <c r="D56" s="282"/>
      <c r="F56" s="467"/>
      <c r="H56" s="262">
        <f t="shared" si="8"/>
        <v>0</v>
      </c>
      <c r="I56" s="236" t="str">
        <f t="shared" ref="I56:I60" si="9">IF(H56="Yes",1,IF(H56="No",0,"'"))</f>
        <v>'</v>
      </c>
    </row>
    <row r="57" spans="1:9" ht="31.5">
      <c r="A57" s="298" t="s">
        <v>1427</v>
      </c>
      <c r="B57" s="270" t="str">
        <f>Language!A1581</f>
        <v>Is the plate inverted and zones measured from underneath?</v>
      </c>
      <c r="C57" s="270" t="s">
        <v>7685</v>
      </c>
      <c r="D57" s="282"/>
      <c r="F57" s="467"/>
      <c r="H57" s="262">
        <f t="shared" si="8"/>
        <v>0</v>
      </c>
      <c r="I57" s="236" t="str">
        <f t="shared" si="9"/>
        <v>'</v>
      </c>
    </row>
    <row r="58" spans="1:9" ht="15.75" customHeight="1">
      <c r="A58" s="298" t="s">
        <v>1428</v>
      </c>
      <c r="B58" s="270" t="str">
        <f>Language!A1582</f>
        <v>Is a ruler or a caliper with millimeter marks used to measure zone sizes ?</v>
      </c>
      <c r="C58" s="270" t="s">
        <v>6246</v>
      </c>
      <c r="D58" s="282"/>
      <c r="F58" s="467"/>
      <c r="H58" s="262">
        <f t="shared" si="8"/>
        <v>0</v>
      </c>
      <c r="I58" s="236" t="str">
        <f t="shared" si="9"/>
        <v>'</v>
      </c>
    </row>
    <row r="59" spans="1:9" ht="63">
      <c r="A59" s="298" t="s">
        <v>1429</v>
      </c>
      <c r="B59" s="270" t="str">
        <f>Language!A1583</f>
        <v>Does the lab possess a guidance document with photos describing how to measure zone sizes, such as the CLSI M02 or the EUCAST disk diffusion reading guides?</v>
      </c>
      <c r="C59" s="270" t="s">
        <v>7686</v>
      </c>
      <c r="D59" s="282"/>
      <c r="F59" s="467"/>
      <c r="H59" s="262">
        <f t="shared" si="8"/>
        <v>0</v>
      </c>
      <c r="I59" s="236" t="str">
        <f t="shared" si="9"/>
        <v>'</v>
      </c>
    </row>
    <row r="60" spans="1:9" ht="31.5">
      <c r="A60" s="298" t="s">
        <v>1430</v>
      </c>
      <c r="B60" s="229" t="str">
        <f>Language!A1584</f>
        <v xml:space="preserve">Does the lab possess a guidance document with photos describing how to measure gradient strip endpoints? </v>
      </c>
      <c r="C60" s="229" t="s">
        <v>6247</v>
      </c>
      <c r="D60" s="282"/>
      <c r="F60" s="467"/>
      <c r="H60" s="262">
        <f t="shared" si="8"/>
        <v>0</v>
      </c>
      <c r="I60" s="236" t="str">
        <f t="shared" si="9"/>
        <v>'</v>
      </c>
    </row>
    <row r="61" spans="1:9" ht="31.5">
      <c r="A61" s="288"/>
      <c r="B61" s="240" t="str">
        <f>Language!A1585</f>
        <v>For example http://www.ilexmedical.com/files/ETEST_RG.pdf</v>
      </c>
      <c r="C61" s="240" t="s">
        <v>6248</v>
      </c>
      <c r="D61" s="26"/>
      <c r="F61" s="63"/>
      <c r="H61" s="262"/>
      <c r="I61" s="236"/>
    </row>
    <row r="62" spans="1:9" ht="63">
      <c r="A62" s="298" t="s">
        <v>1431</v>
      </c>
      <c r="B62" s="229" t="str">
        <f>Language!A1586</f>
        <v xml:space="preserve">Does the SOP or bench aide instruct that zone sizes and/or MIC endpoints for co-trimoxazole (SXT) are measured at 80% inhibition of growth, rather than 100%? </v>
      </c>
      <c r="C62" s="229" t="s">
        <v>7687</v>
      </c>
      <c r="D62" s="282"/>
      <c r="F62" s="467"/>
      <c r="H62" s="262">
        <f>D62</f>
        <v>0</v>
      </c>
      <c r="I62" s="236" t="str">
        <f>IF(H62="Yes",1,IF(H62="No",0,"'"))</f>
        <v>'</v>
      </c>
    </row>
    <row r="63" spans="1:9" ht="47.25">
      <c r="A63" s="298" t="s">
        <v>1432</v>
      </c>
      <c r="B63" s="229" t="str">
        <f>Language!A1587</f>
        <v>Does the SOP or bench aide instruct how to measure zones of inhibition and/or MIC endpoints when Proteus spp. swarming is present?</v>
      </c>
      <c r="C63" s="229" t="s">
        <v>7688</v>
      </c>
      <c r="D63" s="282"/>
      <c r="F63" s="467"/>
      <c r="H63" s="262">
        <f>D63</f>
        <v>0</v>
      </c>
      <c r="I63" s="236" t="str">
        <f t="shared" ref="I63:I64" si="10">IF(H63="Yes",1,IF(H63="No",0,"'"))</f>
        <v>'</v>
      </c>
    </row>
    <row r="64" spans="1:9">
      <c r="A64" s="298" t="s">
        <v>1433</v>
      </c>
      <c r="B64" s="229" t="str">
        <f>Language!A1588</f>
        <v>Is the automated AST instrument software up to date?</v>
      </c>
      <c r="C64" s="229" t="s">
        <v>6249</v>
      </c>
      <c r="D64" s="282"/>
      <c r="F64" s="467"/>
      <c r="H64" s="262">
        <f>D64</f>
        <v>0</v>
      </c>
      <c r="I64" s="236" t="str">
        <f t="shared" si="10"/>
        <v>'</v>
      </c>
    </row>
    <row r="65" spans="1:10" ht="31.5">
      <c r="A65" s="288"/>
      <c r="B65" s="240" t="str">
        <f>Language!A1589</f>
        <v>Answer NA if the lab does not use automated AST instrument</v>
      </c>
      <c r="C65" s="240" t="s">
        <v>6250</v>
      </c>
      <c r="D65" s="26"/>
      <c r="F65" s="63"/>
      <c r="H65" s="26"/>
    </row>
    <row r="66" spans="1:10" ht="16.5" thickBot="1">
      <c r="A66" s="288"/>
      <c r="D66" s="229"/>
      <c r="E66" s="229"/>
      <c r="H66" s="262"/>
      <c r="I66" s="236"/>
    </row>
    <row r="67" spans="1:10" ht="16.5" thickBot="1">
      <c r="A67" s="294"/>
      <c r="B67" s="32" t="str">
        <f>Language!A1590</f>
        <v>INTERPRETING RESULTS</v>
      </c>
      <c r="C67" s="32" t="s">
        <v>6251</v>
      </c>
      <c r="D67" s="33"/>
      <c r="F67" s="461"/>
      <c r="G67" s="256"/>
      <c r="I67" s="256"/>
    </row>
    <row r="68" spans="1:10" ht="63">
      <c r="A68" s="298" t="s">
        <v>1434</v>
      </c>
      <c r="B68" s="229" t="str">
        <f>Language!A1591</f>
        <v>Is there evidence that appropriate actions are taken when the AST instrument software flags an AST result as questionable (such as checking for purity or repeating the test by another method)?</v>
      </c>
      <c r="C68" s="229" t="s">
        <v>7689</v>
      </c>
      <c r="D68" s="282"/>
      <c r="F68" s="467"/>
      <c r="H68" s="262">
        <f>D68</f>
        <v>0</v>
      </c>
      <c r="I68" s="236" t="str">
        <f>IF(H68="Yes",1,IF(H68="No",0,"'"))</f>
        <v>'</v>
      </c>
      <c r="J68" s="236" t="str">
        <f>IF(D68="No","Red Flag","'")</f>
        <v>'</v>
      </c>
    </row>
    <row r="69" spans="1:10" ht="31.5">
      <c r="A69" s="288"/>
      <c r="B69" s="240" t="str">
        <f>Language!A1592</f>
        <v>Answer NA if the lab does not use automated instrument</v>
      </c>
      <c r="C69" s="240" t="s">
        <v>6252</v>
      </c>
      <c r="D69" s="542"/>
      <c r="E69" s="542"/>
      <c r="F69" s="82"/>
    </row>
    <row r="70" spans="1:10" ht="63">
      <c r="A70" s="298" t="s">
        <v>1435</v>
      </c>
      <c r="B70" s="242" t="str">
        <f>Language!A1593</f>
        <v>Is there evidence that microbiology staff have received adequate training to recognize intrinsic resistance patterns?    (1: Yes - 2: Some, but would like additional training - 3: No)</v>
      </c>
      <c r="C70" s="242" t="s">
        <v>6253</v>
      </c>
      <c r="D70" s="492"/>
      <c r="F70" s="481"/>
      <c r="H70" s="465" t="str">
        <f>IF(D70=1,"Yes",IF(D70=2,"Some",IF(D70=3,"No","'")))</f>
        <v>'</v>
      </c>
      <c r="I70" s="236" t="str">
        <f>IF(H70="Yes",1,IF(H70="Some",0.75,IF(H70="No",0,"'")))</f>
        <v>'</v>
      </c>
      <c r="J70" s="534" t="str">
        <f>IF(H70="No","Training Opportunity",IF(H70="Some","Training Opportunity","'"))</f>
        <v>'</v>
      </c>
    </row>
    <row r="71" spans="1:10" ht="78.75">
      <c r="A71" s="288"/>
      <c r="B71" s="478" t="str">
        <f>Language!A1594</f>
        <v>Note: Intrinsic resistance is defined as inherent or innate (not acquired) resistance which is reflected in the wild-type of all representatives of a species; e.g., Citrobacter spp. and Klebsiella spp. are intrinsically (naturally) resistant to ampicillin</v>
      </c>
      <c r="C71" s="478" t="s">
        <v>7690</v>
      </c>
      <c r="D71" s="283"/>
      <c r="E71" s="453"/>
      <c r="F71" s="552"/>
    </row>
    <row r="72" spans="1:10">
      <c r="A72" s="288"/>
      <c r="B72" s="240" t="str">
        <f>Language!A1595</f>
        <v>Check SOPs and training/comptence assessment records</v>
      </c>
      <c r="C72" s="240" t="s">
        <v>6254</v>
      </c>
      <c r="D72" s="453"/>
      <c r="E72" s="453"/>
      <c r="F72" s="551"/>
    </row>
    <row r="73" spans="1:10" ht="63">
      <c r="A73" s="298" t="s">
        <v>1436</v>
      </c>
      <c r="B73" s="270" t="str">
        <f>Language!A1596</f>
        <v>Do the AST SOPs or bench aides provide examples of intrinsic resistance patterns? (Such as those found in CLSI M100 Appendix B or EUCAST Expert Rules V3.1)</v>
      </c>
      <c r="C73" s="270" t="s">
        <v>7691</v>
      </c>
      <c r="D73" s="282"/>
      <c r="F73" s="467"/>
      <c r="H73" s="262">
        <f>D73</f>
        <v>0</v>
      </c>
      <c r="I73" s="236" t="str">
        <f>IF(H73="Yes",1,IF(H73="No",0,"'"))</f>
        <v>'</v>
      </c>
    </row>
    <row r="74" spans="1:10" ht="78.75">
      <c r="A74" s="298" t="s">
        <v>1437</v>
      </c>
      <c r="B74" s="471" t="str">
        <f>Language!A1597</f>
        <v>Is there evidence that microbiology staff have received adequate training to recognize unusual or unexpected AST results that might require investigation? (e.g. Klebsiella spp. S to ampicillin; Staph spp. I/R to vancomycin)</v>
      </c>
      <c r="C74" s="471" t="s">
        <v>6255</v>
      </c>
      <c r="D74" s="492"/>
      <c r="F74" s="481"/>
      <c r="H74" s="465" t="str">
        <f>IF(D74=1,"Yes",IF(D74=2,"Some",IF(D74=3,"No","'")))</f>
        <v>'</v>
      </c>
      <c r="I74" s="236" t="str">
        <f>IF(H74="Yes",1,IF(H74="Some",0.75,IF(H74="No",0,"'")))</f>
        <v>'</v>
      </c>
      <c r="J74" s="534" t="str">
        <f>IF(H74="No","Training Opportunity",IF(H74="Some","Training Opportunity","'"))</f>
        <v>'</v>
      </c>
    </row>
    <row r="75" spans="1:10">
      <c r="A75" s="288"/>
      <c r="B75" s="240" t="str">
        <f>Language!A1598</f>
        <v>Check SOPs and training/comptence assessment records</v>
      </c>
      <c r="C75" s="240" t="s">
        <v>6254</v>
      </c>
      <c r="D75" s="26"/>
      <c r="H75" s="262"/>
      <c r="I75" s="236"/>
    </row>
    <row r="76" spans="1:10" ht="31.5">
      <c r="A76" s="288"/>
      <c r="B76" s="379" t="str">
        <f>Language!A1599</f>
        <v>1: Yes - 2: Some, but would like additional training - 3: No</v>
      </c>
      <c r="C76" s="379" t="s">
        <v>6002</v>
      </c>
      <c r="D76" s="26"/>
      <c r="F76" s="63"/>
      <c r="H76" s="262"/>
      <c r="I76" s="236"/>
    </row>
    <row r="77" spans="1:10" ht="78.75">
      <c r="A77" s="298" t="s">
        <v>1438</v>
      </c>
      <c r="B77" s="270" t="str">
        <f>Language!A1600</f>
        <v>Do the AST SOPs or bench aides define examples of unusual or unexpected AST results? (Such as those found in CLSI M100 Appendix A or EUCAST Expert Rules V3.1)</v>
      </c>
      <c r="C77" s="270" t="s">
        <v>7692</v>
      </c>
      <c r="D77" s="282"/>
      <c r="F77" s="467"/>
      <c r="H77" s="262">
        <f>D77</f>
        <v>0</v>
      </c>
      <c r="I77" s="236" t="str">
        <f>IF(H77="Yes",1,IF(H77="No",0,"'"))</f>
        <v>'</v>
      </c>
    </row>
    <row r="78" spans="1:10" ht="94.5">
      <c r="A78" s="298" t="s">
        <v>1439</v>
      </c>
      <c r="B78" s="270" t="str">
        <f>Language!A1601</f>
        <v xml:space="preserve">Do the AST SOPs or bench aides describe what actions to take when unusual or unexpected AST results are encountered (e.g., check purity, reconfirm organism ID, check relevant QC, repeat testing, notify supervisor)? </v>
      </c>
      <c r="C78" s="270" t="s">
        <v>7693</v>
      </c>
      <c r="D78" s="282"/>
      <c r="F78" s="467"/>
      <c r="H78" s="262">
        <f>D78</f>
        <v>0</v>
      </c>
      <c r="I78" s="236" t="str">
        <f t="shared" ref="I78:I81" si="11">IF(H78="Yes",1,IF(H78="No",0,"'"))</f>
        <v>'</v>
      </c>
    </row>
    <row r="79" spans="1:10" ht="31.5">
      <c r="A79" s="298" t="s">
        <v>1440</v>
      </c>
      <c r="B79" s="270" t="str">
        <f>Language!A1602</f>
        <v xml:space="preserve">Is there evidence of such actions being taken? </v>
      </c>
      <c r="C79" s="270" t="s">
        <v>6256</v>
      </c>
      <c r="D79" s="282"/>
      <c r="F79" s="467"/>
      <c r="H79" s="262">
        <f>D79</f>
        <v>0</v>
      </c>
      <c r="I79" s="236" t="str">
        <f t="shared" si="11"/>
        <v>'</v>
      </c>
      <c r="J79" s="236" t="str">
        <f>IF(D79="No","Red Flag","'")</f>
        <v>'</v>
      </c>
    </row>
    <row r="80" spans="1:10" ht="31.5">
      <c r="A80" s="298" t="s">
        <v>1441</v>
      </c>
      <c r="B80" s="270" t="str">
        <f>Language!A1603</f>
        <v>Is the microbiology lead or supervisor informed when unusual AST results are identified?</v>
      </c>
      <c r="C80" s="270" t="s">
        <v>6257</v>
      </c>
      <c r="D80" s="282"/>
      <c r="F80" s="467"/>
      <c r="H80" s="262">
        <f>D80</f>
        <v>0</v>
      </c>
      <c r="I80" s="236" t="str">
        <f t="shared" si="11"/>
        <v>'</v>
      </c>
    </row>
    <row r="81" spans="1:10" ht="47.25">
      <c r="A81" s="298" t="s">
        <v>1442</v>
      </c>
      <c r="B81" s="270" t="str">
        <f>Language!A1604</f>
        <v>Does a supervisor review all AST results for unusual findings before results are given to physicians ?</v>
      </c>
      <c r="C81" s="270" t="s">
        <v>6258</v>
      </c>
      <c r="D81" s="282"/>
      <c r="F81" s="467"/>
      <c r="H81" s="262">
        <f>D81</f>
        <v>0</v>
      </c>
      <c r="I81" s="236" t="str">
        <f t="shared" si="11"/>
        <v>'</v>
      </c>
    </row>
    <row r="82" spans="1:10" ht="47.25">
      <c r="A82" s="298" t="s">
        <v>1443</v>
      </c>
      <c r="B82" s="270" t="str">
        <f>Language!A1605</f>
        <v>Is there evidence that the supervisor recieved appropriate training on how to recognize unusual AST findings?</v>
      </c>
      <c r="C82" s="270" t="s">
        <v>6259</v>
      </c>
      <c r="D82" s="282"/>
      <c r="F82" s="467"/>
      <c r="H82" s="262" t="str">
        <f>IF(D82=1,"Yes",IF(D82=2,"Some",IF(D82=3,"No","'")))</f>
        <v>'</v>
      </c>
      <c r="I82" s="236" t="str">
        <f>IF(H82="Yes",1,IF(H82="Some",0.75,IF(H82="No",0,"'")))</f>
        <v>'</v>
      </c>
      <c r="J82" s="534" t="str">
        <f>IF(H82="No","Training Opportunity",IF(H82="Some","Training Opportunity","'"))</f>
        <v>'</v>
      </c>
    </row>
    <row r="83" spans="1:10" ht="31.5">
      <c r="A83" s="288"/>
      <c r="B83" s="240" t="str">
        <f>Language!A1606</f>
        <v>1: Yes - 2: Some, but would like additional training - 3: No</v>
      </c>
      <c r="C83" s="240" t="s">
        <v>6002</v>
      </c>
      <c r="D83" s="26"/>
      <c r="F83" s="63"/>
      <c r="H83" s="262"/>
      <c r="I83" s="236"/>
    </row>
    <row r="84" spans="1:10" ht="16.5" thickBot="1">
      <c r="A84" s="288"/>
      <c r="B84" s="270"/>
      <c r="C84" s="270"/>
      <c r="D84" s="26"/>
      <c r="F84" s="63"/>
      <c r="H84" s="262"/>
      <c r="I84" s="236"/>
    </row>
    <row r="85" spans="1:10" ht="16.5" thickBot="1">
      <c r="A85" s="294"/>
      <c r="B85" s="32" t="str">
        <f>Language!A1607</f>
        <v>BREAKPOINTS STANDARDS</v>
      </c>
      <c r="C85" s="32" t="s">
        <v>6430</v>
      </c>
      <c r="D85" s="33"/>
      <c r="F85" s="461"/>
      <c r="G85" s="256"/>
      <c r="I85" s="256"/>
    </row>
    <row r="86" spans="1:10" ht="31.5">
      <c r="A86" s="548"/>
      <c r="B86" s="229" t="str">
        <f>Language!A1608</f>
        <v xml:space="preserve">Which AST breakpoint standard does the lab primarily use? </v>
      </c>
      <c r="C86" s="229" t="s">
        <v>7694</v>
      </c>
      <c r="D86" s="453"/>
      <c r="E86" s="453"/>
      <c r="F86" s="63"/>
      <c r="H86" s="453"/>
    </row>
    <row r="87" spans="1:10" ht="31.5">
      <c r="A87" s="298" t="s">
        <v>1444</v>
      </c>
      <c r="B87" s="270" t="str">
        <f>Language!A1609</f>
        <v>1: CLSI - 2: EUCAST - 3: Other (please list in comments) - 4: None/mixed</v>
      </c>
      <c r="C87" s="270" t="s">
        <v>6260</v>
      </c>
      <c r="D87" s="282"/>
      <c r="F87" s="488"/>
      <c r="H87" s="262">
        <f>D87</f>
        <v>0</v>
      </c>
      <c r="I87" s="236" t="str">
        <f>IF(H87=1,1,IF(H87=2,1,IF(H87=3,0.75,IF(H87=4,0,"'"))))</f>
        <v>'</v>
      </c>
    </row>
    <row r="88" spans="1:10" ht="31.5">
      <c r="A88" s="298" t="s">
        <v>1445</v>
      </c>
      <c r="B88" s="229" t="str">
        <f>Language!A1610</f>
        <v>Ask to see the lab’s most current hard copy of the standard. Is it less than 3 years old?</v>
      </c>
      <c r="C88" s="229" t="s">
        <v>7695</v>
      </c>
      <c r="D88" s="282"/>
      <c r="F88" s="488"/>
      <c r="H88" s="262">
        <f>D88</f>
        <v>0</v>
      </c>
      <c r="I88" s="236" t="str">
        <f>IF(H88="Yes",1,IF(H88="No",0,"'"))</f>
        <v>'</v>
      </c>
    </row>
    <row r="89" spans="1:10" ht="31.5">
      <c r="A89" s="298" t="s">
        <v>1446</v>
      </c>
      <c r="B89" s="229" t="str">
        <f>Language!A1611</f>
        <v>Does the lab obtain updates of the standard in use at least every 3 years?</v>
      </c>
      <c r="C89" s="229" t="s">
        <v>6261</v>
      </c>
      <c r="D89" s="282"/>
      <c r="F89" s="488"/>
      <c r="H89" s="262">
        <f>D89</f>
        <v>0</v>
      </c>
      <c r="I89" s="236" t="str">
        <f t="shared" ref="I89:I90" si="12">IF(H89="Yes",1,IF(H89="No",0,"'"))</f>
        <v>'</v>
      </c>
    </row>
    <row r="90" spans="1:10" ht="63">
      <c r="A90" s="298" t="s">
        <v>1447</v>
      </c>
      <c r="B90" s="229" t="str">
        <f>Language!A1612</f>
        <v>Does the lab review important standards changes, eg. breakpoint changes, with the relevant hospital committees (e.g. pharmacy and therapeutics, stewardship)?</v>
      </c>
      <c r="C90" s="229" t="s">
        <v>7696</v>
      </c>
      <c r="D90" s="282"/>
      <c r="F90" s="488"/>
      <c r="H90" s="262">
        <f>D90</f>
        <v>0</v>
      </c>
      <c r="I90" s="236" t="str">
        <f t="shared" si="12"/>
        <v>'</v>
      </c>
    </row>
    <row r="91" spans="1:10" ht="47.25">
      <c r="A91" s="298" t="s">
        <v>1448</v>
      </c>
      <c r="B91" s="229" t="str">
        <f>Language!A1613</f>
        <v xml:space="preserve">Is there internet in the lab to access free EUCAST PDFs or CLSI M100 online version? </v>
      </c>
      <c r="C91" s="229" t="s">
        <v>6262</v>
      </c>
      <c r="D91" s="282"/>
      <c r="E91" s="453"/>
      <c r="F91" s="500"/>
      <c r="H91" s="537">
        <f>D91</f>
        <v>0</v>
      </c>
      <c r="J91" s="236" t="str">
        <f>IF(D91="No","System Flag","'")</f>
        <v>'</v>
      </c>
    </row>
    <row r="92" spans="1:10" ht="31.5">
      <c r="A92" s="288"/>
      <c r="B92" s="435" t="str">
        <f>Language!A1614</f>
        <v xml:space="preserve">http://www.eucast.org/ast_of_bacteria/guidance_documents/  </v>
      </c>
      <c r="C92" s="435" t="s">
        <v>3057</v>
      </c>
      <c r="D92" s="26"/>
      <c r="F92" s="63"/>
      <c r="H92" s="26"/>
    </row>
    <row r="93" spans="1:10">
      <c r="A93" s="288"/>
      <c r="B93" s="435" t="str">
        <f>Language!A1615</f>
        <v>http://clsi-m100.com/</v>
      </c>
      <c r="C93" s="435" t="s">
        <v>929</v>
      </c>
      <c r="D93" s="26"/>
      <c r="F93" s="63"/>
      <c r="H93" s="26"/>
    </row>
    <row r="94" spans="1:10" ht="63">
      <c r="A94" s="446" t="s">
        <v>1449</v>
      </c>
      <c r="B94" s="421" t="str">
        <f>Language!A1616</f>
        <v>Is there evidence that microbiology staff have received adequate training on how to use the CLSI M100 or EUCAST documents effectively? (1: Yes - 2: Some, but would like additional training - 3: No)</v>
      </c>
      <c r="C94" s="421" t="s">
        <v>6263</v>
      </c>
      <c r="D94" s="282"/>
      <c r="F94" s="467"/>
      <c r="H94" s="262" t="str">
        <f>IF(D94=1,"Yes",IF(D94=2,"Some",IF(D94=3,"No","'")))</f>
        <v>'</v>
      </c>
      <c r="I94" s="236" t="str">
        <f>IF(H94="Yes",1,IF(H94="Some",0.75,IF(H94="No",0,"'")))</f>
        <v>'</v>
      </c>
      <c r="J94" s="534" t="str">
        <f>IF(H94="No","Training Opportunity",IF(H94="Some","Training Opportunity","'"))</f>
        <v>'</v>
      </c>
    </row>
    <row r="95" spans="1:10" ht="31.5">
      <c r="A95" s="288"/>
      <c r="B95" s="240" t="str">
        <f>Language!A1617</f>
        <v>For the next 3 questions, answer NA if the lab does not use considered disks</v>
      </c>
      <c r="C95" s="240" t="s">
        <v>6264</v>
      </c>
      <c r="D95" s="26"/>
      <c r="E95" s="453"/>
      <c r="F95" s="63"/>
      <c r="H95" s="553"/>
      <c r="I95" s="236"/>
    </row>
    <row r="96" spans="1:10" ht="63">
      <c r="A96" s="298" t="s">
        <v>1450</v>
      </c>
      <c r="B96" s="229" t="str">
        <f>Language!A1618</f>
        <v>Look at the cefotaxime disks currently in use. Does the drug concentration correspond correctly to the standard the lab uses? (CLSI breakpoints require 30ug disks, EUCAST breakpoints require 5ug disks).</v>
      </c>
      <c r="C96" s="229" t="s">
        <v>7697</v>
      </c>
      <c r="D96" s="282"/>
      <c r="F96" s="467"/>
      <c r="H96" s="262">
        <f>D96</f>
        <v>0</v>
      </c>
      <c r="I96" s="236" t="str">
        <f t="shared" ref="I96:I98" si="13">IF(H96="Yes",1,IF(H96="No",0,"'"))</f>
        <v>'</v>
      </c>
      <c r="J96" s="236" t="str">
        <f>IF(D96="No","Red Flag","'")</f>
        <v>'</v>
      </c>
    </row>
    <row r="97" spans="1:10" ht="63">
      <c r="A97" s="298" t="s">
        <v>1822</v>
      </c>
      <c r="B97" s="229" t="str">
        <f>Language!A1619</f>
        <v>Look at the ceftazidime disks currently in use. Does the drug concentration correspond correctly to the standard in use? (CLSI breakpoints require 30ug disks, EUCAST breakpoints require 10ug)</v>
      </c>
      <c r="C97" s="229" t="s">
        <v>7698</v>
      </c>
      <c r="D97" s="282"/>
      <c r="F97" s="467"/>
      <c r="H97" s="262">
        <f>D97</f>
        <v>0</v>
      </c>
      <c r="I97" s="236" t="str">
        <f t="shared" si="13"/>
        <v>'</v>
      </c>
      <c r="J97" s="236" t="str">
        <f t="shared" ref="J97:J98" si="14">IF(D97="No","Red Flag","'")</f>
        <v>'</v>
      </c>
    </row>
    <row r="98" spans="1:10" ht="63">
      <c r="A98" s="298" t="s">
        <v>2401</v>
      </c>
      <c r="B98" s="229" t="str">
        <f>Language!A1620</f>
        <v>Look at the piperacillin-tazobactam disks currently in use. Does the drug concentration correspond correctly to the standard in use? (CLSI breakpoints require 100/10ug disks, EUCAST breakpoints require 30/6ug disks).</v>
      </c>
      <c r="C98" s="229" t="s">
        <v>7699</v>
      </c>
      <c r="D98" s="282"/>
      <c r="E98" s="453"/>
      <c r="F98" s="500"/>
      <c r="H98" s="262">
        <f>D98</f>
        <v>0</v>
      </c>
      <c r="I98" s="236" t="str">
        <f t="shared" si="13"/>
        <v>'</v>
      </c>
      <c r="J98" s="236" t="str">
        <f t="shared" si="14"/>
        <v>'</v>
      </c>
    </row>
  </sheetData>
  <phoneticPr fontId="26" type="noConversion"/>
  <conditionalFormatting sqref="D4">
    <cfRule type="cellIs" dxfId="753" priority="762" stopIfTrue="1" operator="greaterThanOrEqual">
      <formula>0.8</formula>
    </cfRule>
    <cfRule type="cellIs" dxfId="752" priority="763" stopIfTrue="1" operator="between">
      <formula>0.5</formula>
      <formula>0.799</formula>
    </cfRule>
    <cfRule type="cellIs" dxfId="751" priority="764" stopIfTrue="1" operator="lessThan">
      <formula>0.5</formula>
    </cfRule>
  </conditionalFormatting>
  <conditionalFormatting sqref="D16">
    <cfRule type="cellIs" dxfId="750" priority="759" stopIfTrue="1" operator="greaterThanOrEqual">
      <formula>0.8</formula>
    </cfRule>
    <cfRule type="cellIs" dxfId="749" priority="760" stopIfTrue="1" operator="between">
      <formula>0.5</formula>
      <formula>0.799</formula>
    </cfRule>
    <cfRule type="cellIs" dxfId="748" priority="761" stopIfTrue="1" operator="lessThan">
      <formula>0.5</formula>
    </cfRule>
  </conditionalFormatting>
  <conditionalFormatting sqref="D28">
    <cfRule type="cellIs" dxfId="747" priority="756" stopIfTrue="1" operator="greaterThanOrEqual">
      <formula>0.8</formula>
    </cfRule>
    <cfRule type="cellIs" dxfId="746" priority="757" stopIfTrue="1" operator="between">
      <formula>0.5</formula>
      <formula>0.799</formula>
    </cfRule>
    <cfRule type="cellIs" dxfId="745" priority="758" stopIfTrue="1" operator="lessThan">
      <formula>0.5</formula>
    </cfRule>
  </conditionalFormatting>
  <conditionalFormatting sqref="I83:I84 I5:I14 I38:I40">
    <cfRule type="cellIs" dxfId="744" priority="735" stopIfTrue="1" operator="lessThan">
      <formula>0.5</formula>
    </cfRule>
    <cfRule type="cellIs" dxfId="743" priority="736" stopIfTrue="1" operator="between">
      <formula>0.5</formula>
      <formula>0.75</formula>
    </cfRule>
    <cfRule type="cellIs" dxfId="742" priority="737" stopIfTrue="1" operator="greaterThan">
      <formula>0.75</formula>
    </cfRule>
  </conditionalFormatting>
  <conditionalFormatting sqref="I26 I17:I18">
    <cfRule type="cellIs" dxfId="741" priority="711" stopIfTrue="1" operator="lessThan">
      <formula>0.5</formula>
    </cfRule>
    <cfRule type="cellIs" dxfId="740" priority="712" stopIfTrue="1" operator="between">
      <formula>0.5</formula>
      <formula>0.75</formula>
    </cfRule>
    <cfRule type="cellIs" dxfId="739" priority="713" stopIfTrue="1" operator="greaterThan">
      <formula>0.75</formula>
    </cfRule>
  </conditionalFormatting>
  <conditionalFormatting sqref="I18">
    <cfRule type="cellIs" dxfId="738" priority="708" stopIfTrue="1" operator="lessThan">
      <formula>0.5</formula>
    </cfRule>
    <cfRule type="cellIs" dxfId="737" priority="709" stopIfTrue="1" operator="between">
      <formula>0.5</formula>
      <formula>0.75</formula>
    </cfRule>
    <cfRule type="cellIs" dxfId="736" priority="710" stopIfTrue="1" operator="greaterThan">
      <formula>0.75</formula>
    </cfRule>
  </conditionalFormatting>
  <conditionalFormatting sqref="I19:I20">
    <cfRule type="cellIs" dxfId="735" priority="705" stopIfTrue="1" operator="lessThan">
      <formula>0.5</formula>
    </cfRule>
    <cfRule type="cellIs" dxfId="734" priority="706" stopIfTrue="1" operator="between">
      <formula>0.5</formula>
      <formula>0.75</formula>
    </cfRule>
    <cfRule type="cellIs" dxfId="733" priority="707" stopIfTrue="1" operator="greaterThan">
      <formula>0.75</formula>
    </cfRule>
  </conditionalFormatting>
  <conditionalFormatting sqref="I20">
    <cfRule type="cellIs" dxfId="732" priority="702" stopIfTrue="1" operator="lessThan">
      <formula>0.5</formula>
    </cfRule>
    <cfRule type="cellIs" dxfId="731" priority="703" stopIfTrue="1" operator="between">
      <formula>0.5</formula>
      <formula>0.75</formula>
    </cfRule>
    <cfRule type="cellIs" dxfId="730" priority="704" stopIfTrue="1" operator="greaterThan">
      <formula>0.75</formula>
    </cfRule>
  </conditionalFormatting>
  <conditionalFormatting sqref="I21">
    <cfRule type="cellIs" dxfId="729" priority="699" stopIfTrue="1" operator="lessThan">
      <formula>0.5</formula>
    </cfRule>
    <cfRule type="cellIs" dxfId="728" priority="700" stopIfTrue="1" operator="between">
      <formula>0.5</formula>
      <formula>0.75</formula>
    </cfRule>
    <cfRule type="cellIs" dxfId="727" priority="701" stopIfTrue="1" operator="greaterThan">
      <formula>0.75</formula>
    </cfRule>
  </conditionalFormatting>
  <conditionalFormatting sqref="I22:I24">
    <cfRule type="cellIs" dxfId="726" priority="696" stopIfTrue="1" operator="lessThan">
      <formula>0.5</formula>
    </cfRule>
    <cfRule type="cellIs" dxfId="725" priority="697" stopIfTrue="1" operator="between">
      <formula>0.5</formula>
      <formula>0.75</formula>
    </cfRule>
    <cfRule type="cellIs" dxfId="724" priority="698" stopIfTrue="1" operator="greaterThan">
      <formula>0.75</formula>
    </cfRule>
  </conditionalFormatting>
  <conditionalFormatting sqref="I23">
    <cfRule type="cellIs" dxfId="723" priority="693" stopIfTrue="1" operator="lessThan">
      <formula>0.5</formula>
    </cfRule>
    <cfRule type="cellIs" dxfId="722" priority="694" stopIfTrue="1" operator="between">
      <formula>0.5</formula>
      <formula>0.75</formula>
    </cfRule>
    <cfRule type="cellIs" dxfId="721" priority="695" stopIfTrue="1" operator="greaterThan">
      <formula>0.75</formula>
    </cfRule>
  </conditionalFormatting>
  <conditionalFormatting sqref="I24">
    <cfRule type="cellIs" dxfId="720" priority="690" stopIfTrue="1" operator="lessThan">
      <formula>0.5</formula>
    </cfRule>
    <cfRule type="cellIs" dxfId="719" priority="691" stopIfTrue="1" operator="between">
      <formula>0.5</formula>
      <formula>0.75</formula>
    </cfRule>
    <cfRule type="cellIs" dxfId="718" priority="692" stopIfTrue="1" operator="greaterThan">
      <formula>0.75</formula>
    </cfRule>
  </conditionalFormatting>
  <conditionalFormatting sqref="I25">
    <cfRule type="cellIs" dxfId="717" priority="687" stopIfTrue="1" operator="lessThan">
      <formula>0.5</formula>
    </cfRule>
    <cfRule type="cellIs" dxfId="716" priority="688" stopIfTrue="1" operator="between">
      <formula>0.5</formula>
      <formula>0.75</formula>
    </cfRule>
    <cfRule type="cellIs" dxfId="715" priority="689" stopIfTrue="1" operator="greaterThan">
      <formula>0.75</formula>
    </cfRule>
  </conditionalFormatting>
  <conditionalFormatting sqref="I29">
    <cfRule type="cellIs" dxfId="714" priority="684" stopIfTrue="1" operator="lessThan">
      <formula>0.5</formula>
    </cfRule>
    <cfRule type="cellIs" dxfId="713" priority="685" stopIfTrue="1" operator="between">
      <formula>0.5</formula>
      <formula>0.75</formula>
    </cfRule>
    <cfRule type="cellIs" dxfId="712" priority="686" stopIfTrue="1" operator="greaterThan">
      <formula>0.75</formula>
    </cfRule>
  </conditionalFormatting>
  <conditionalFormatting sqref="I30:I31 I44">
    <cfRule type="cellIs" dxfId="711" priority="681" stopIfTrue="1" operator="lessThan">
      <formula>0.5</formula>
    </cfRule>
    <cfRule type="cellIs" dxfId="710" priority="682" stopIfTrue="1" operator="between">
      <formula>0.5</formula>
      <formula>0.75</formula>
    </cfRule>
    <cfRule type="cellIs" dxfId="709" priority="683" stopIfTrue="1" operator="greaterThan">
      <formula>0.75</formula>
    </cfRule>
  </conditionalFormatting>
  <conditionalFormatting sqref="I32:I34">
    <cfRule type="cellIs" dxfId="708" priority="678" stopIfTrue="1" operator="lessThan">
      <formula>0.5</formula>
    </cfRule>
    <cfRule type="cellIs" dxfId="707" priority="679" stopIfTrue="1" operator="between">
      <formula>0.5</formula>
      <formula>0.75</formula>
    </cfRule>
    <cfRule type="cellIs" dxfId="706" priority="680" stopIfTrue="1" operator="greaterThan">
      <formula>0.75</formula>
    </cfRule>
  </conditionalFormatting>
  <conditionalFormatting sqref="I33">
    <cfRule type="cellIs" dxfId="705" priority="675" stopIfTrue="1" operator="lessThan">
      <formula>0.5</formula>
    </cfRule>
    <cfRule type="cellIs" dxfId="704" priority="676" stopIfTrue="1" operator="between">
      <formula>0.5</formula>
      <formula>0.75</formula>
    </cfRule>
    <cfRule type="cellIs" dxfId="703" priority="677" stopIfTrue="1" operator="greaterThan">
      <formula>0.75</formula>
    </cfRule>
  </conditionalFormatting>
  <conditionalFormatting sqref="I34:I35">
    <cfRule type="cellIs" dxfId="702" priority="672" stopIfTrue="1" operator="lessThan">
      <formula>0.5</formula>
    </cfRule>
    <cfRule type="cellIs" dxfId="701" priority="673" stopIfTrue="1" operator="between">
      <formula>0.5</formula>
      <formula>0.75</formula>
    </cfRule>
    <cfRule type="cellIs" dxfId="700" priority="674" stopIfTrue="1" operator="greaterThan">
      <formula>0.75</formula>
    </cfRule>
  </conditionalFormatting>
  <conditionalFormatting sqref="I36">
    <cfRule type="cellIs" dxfId="699" priority="669" stopIfTrue="1" operator="lessThan">
      <formula>0.5</formula>
    </cfRule>
    <cfRule type="cellIs" dxfId="698" priority="670" stopIfTrue="1" operator="between">
      <formula>0.5</formula>
      <formula>0.75</formula>
    </cfRule>
    <cfRule type="cellIs" dxfId="697" priority="671" stopIfTrue="1" operator="greaterThan">
      <formula>0.75</formula>
    </cfRule>
  </conditionalFormatting>
  <conditionalFormatting sqref="I37">
    <cfRule type="cellIs" dxfId="696" priority="666" stopIfTrue="1" operator="lessThan">
      <formula>0.5</formula>
    </cfRule>
    <cfRule type="cellIs" dxfId="695" priority="667" stopIfTrue="1" operator="between">
      <formula>0.5</formula>
      <formula>0.75</formula>
    </cfRule>
    <cfRule type="cellIs" dxfId="694" priority="668" stopIfTrue="1" operator="greaterThan">
      <formula>0.75</formula>
    </cfRule>
  </conditionalFormatting>
  <conditionalFormatting sqref="I45:I48">
    <cfRule type="cellIs" dxfId="693" priority="663" stopIfTrue="1" operator="lessThan">
      <formula>0.5</formula>
    </cfRule>
    <cfRule type="cellIs" dxfId="692" priority="664" stopIfTrue="1" operator="between">
      <formula>0.5</formula>
      <formula>0.75</formula>
    </cfRule>
    <cfRule type="cellIs" dxfId="691" priority="665" stopIfTrue="1" operator="greaterThan">
      <formula>0.75</formula>
    </cfRule>
  </conditionalFormatting>
  <conditionalFormatting sqref="I46">
    <cfRule type="cellIs" dxfId="690" priority="660" stopIfTrue="1" operator="lessThan">
      <formula>0.5</formula>
    </cfRule>
    <cfRule type="cellIs" dxfId="689" priority="661" stopIfTrue="1" operator="between">
      <formula>0.5</formula>
      <formula>0.75</formula>
    </cfRule>
    <cfRule type="cellIs" dxfId="688" priority="662" stopIfTrue="1" operator="greaterThan">
      <formula>0.75</formula>
    </cfRule>
  </conditionalFormatting>
  <conditionalFormatting sqref="I47">
    <cfRule type="cellIs" dxfId="687" priority="657" stopIfTrue="1" operator="lessThan">
      <formula>0.5</formula>
    </cfRule>
    <cfRule type="cellIs" dxfId="686" priority="658" stopIfTrue="1" operator="between">
      <formula>0.5</formula>
      <formula>0.75</formula>
    </cfRule>
    <cfRule type="cellIs" dxfId="685" priority="659" stopIfTrue="1" operator="greaterThan">
      <formula>0.75</formula>
    </cfRule>
  </conditionalFormatting>
  <conditionalFormatting sqref="I48">
    <cfRule type="cellIs" dxfId="684" priority="654" stopIfTrue="1" operator="lessThan">
      <formula>0.5</formula>
    </cfRule>
    <cfRule type="cellIs" dxfId="683" priority="655" stopIfTrue="1" operator="between">
      <formula>0.5</formula>
      <formula>0.75</formula>
    </cfRule>
    <cfRule type="cellIs" dxfId="682" priority="656" stopIfTrue="1" operator="greaterThan">
      <formula>0.75</formula>
    </cfRule>
  </conditionalFormatting>
  <conditionalFormatting sqref="I40:I41">
    <cfRule type="cellIs" dxfId="681" priority="651" stopIfTrue="1" operator="lessThan">
      <formula>0.5</formula>
    </cfRule>
    <cfRule type="cellIs" dxfId="680" priority="652" stopIfTrue="1" operator="between">
      <formula>0.5</formula>
      <formula>0.75</formula>
    </cfRule>
    <cfRule type="cellIs" dxfId="679" priority="653" stopIfTrue="1" operator="greaterThan">
      <formula>0.75</formula>
    </cfRule>
  </conditionalFormatting>
  <conditionalFormatting sqref="I39">
    <cfRule type="cellIs" dxfId="678" priority="648" stopIfTrue="1" operator="lessThan">
      <formula>0.5</formula>
    </cfRule>
    <cfRule type="cellIs" dxfId="677" priority="649" stopIfTrue="1" operator="between">
      <formula>0.5</formula>
      <formula>0.75</formula>
    </cfRule>
    <cfRule type="cellIs" dxfId="676" priority="650" stopIfTrue="1" operator="greaterThan">
      <formula>0.75</formula>
    </cfRule>
  </conditionalFormatting>
  <conditionalFormatting sqref="I42">
    <cfRule type="cellIs" dxfId="675" priority="645" stopIfTrue="1" operator="lessThan">
      <formula>0.5</formula>
    </cfRule>
    <cfRule type="cellIs" dxfId="674" priority="646" stopIfTrue="1" operator="between">
      <formula>0.5</formula>
      <formula>0.75</formula>
    </cfRule>
    <cfRule type="cellIs" dxfId="673" priority="647" stopIfTrue="1" operator="greaterThan">
      <formula>0.75</formula>
    </cfRule>
  </conditionalFormatting>
  <conditionalFormatting sqref="I43">
    <cfRule type="cellIs" dxfId="672" priority="642" stopIfTrue="1" operator="lessThan">
      <formula>0.5</formula>
    </cfRule>
    <cfRule type="cellIs" dxfId="671" priority="643" stopIfTrue="1" operator="between">
      <formula>0.5</formula>
      <formula>0.75</formula>
    </cfRule>
    <cfRule type="cellIs" dxfId="670" priority="644" stopIfTrue="1" operator="greaterThan">
      <formula>0.75</formula>
    </cfRule>
  </conditionalFormatting>
  <conditionalFormatting sqref="D50">
    <cfRule type="cellIs" dxfId="669" priority="639" stopIfTrue="1" operator="greaterThanOrEqual">
      <formula>0.8</formula>
    </cfRule>
    <cfRule type="cellIs" dxfId="668" priority="640" stopIfTrue="1" operator="between">
      <formula>0.5</formula>
      <formula>0.799</formula>
    </cfRule>
    <cfRule type="cellIs" dxfId="667" priority="641" stopIfTrue="1" operator="lessThan">
      <formula>0.5</formula>
    </cfRule>
  </conditionalFormatting>
  <conditionalFormatting sqref="I51:I52">
    <cfRule type="cellIs" dxfId="666" priority="636" stopIfTrue="1" operator="lessThan">
      <formula>0.5</formula>
    </cfRule>
    <cfRule type="cellIs" dxfId="665" priority="637" stopIfTrue="1" operator="between">
      <formula>0.5</formula>
      <formula>0.75</formula>
    </cfRule>
    <cfRule type="cellIs" dxfId="664" priority="638" stopIfTrue="1" operator="greaterThan">
      <formula>0.75</formula>
    </cfRule>
  </conditionalFormatting>
  <conditionalFormatting sqref="I52">
    <cfRule type="cellIs" dxfId="663" priority="633" stopIfTrue="1" operator="lessThan">
      <formula>0.5</formula>
    </cfRule>
    <cfRule type="cellIs" dxfId="662" priority="634" stopIfTrue="1" operator="between">
      <formula>0.5</formula>
      <formula>0.75</formula>
    </cfRule>
    <cfRule type="cellIs" dxfId="661" priority="635" stopIfTrue="1" operator="greaterThan">
      <formula>0.75</formula>
    </cfRule>
  </conditionalFormatting>
  <conditionalFormatting sqref="I53">
    <cfRule type="cellIs" dxfId="660" priority="630" stopIfTrue="1" operator="lessThan">
      <formula>0.5</formula>
    </cfRule>
    <cfRule type="cellIs" dxfId="659" priority="631" stopIfTrue="1" operator="between">
      <formula>0.5</formula>
      <formula>0.75</formula>
    </cfRule>
    <cfRule type="cellIs" dxfId="658" priority="632" stopIfTrue="1" operator="greaterThan">
      <formula>0.75</formula>
    </cfRule>
  </conditionalFormatting>
  <conditionalFormatting sqref="I55:I60">
    <cfRule type="cellIs" dxfId="657" priority="627" stopIfTrue="1" operator="lessThan">
      <formula>0.5</formula>
    </cfRule>
    <cfRule type="cellIs" dxfId="656" priority="628" stopIfTrue="1" operator="between">
      <formula>0.5</formula>
      <formula>0.75</formula>
    </cfRule>
    <cfRule type="cellIs" dxfId="655" priority="629" stopIfTrue="1" operator="greaterThan">
      <formula>0.75</formula>
    </cfRule>
  </conditionalFormatting>
  <conditionalFormatting sqref="I56">
    <cfRule type="cellIs" dxfId="654" priority="624" stopIfTrue="1" operator="lessThan">
      <formula>0.5</formula>
    </cfRule>
    <cfRule type="cellIs" dxfId="653" priority="625" stopIfTrue="1" operator="between">
      <formula>0.5</formula>
      <formula>0.75</formula>
    </cfRule>
    <cfRule type="cellIs" dxfId="652" priority="626" stopIfTrue="1" operator="greaterThan">
      <formula>0.75</formula>
    </cfRule>
  </conditionalFormatting>
  <conditionalFormatting sqref="I57">
    <cfRule type="cellIs" dxfId="651" priority="621" stopIfTrue="1" operator="lessThan">
      <formula>0.5</formula>
    </cfRule>
    <cfRule type="cellIs" dxfId="650" priority="622" stopIfTrue="1" operator="between">
      <formula>0.5</formula>
      <formula>0.75</formula>
    </cfRule>
    <cfRule type="cellIs" dxfId="649" priority="623" stopIfTrue="1" operator="greaterThan">
      <formula>0.75</formula>
    </cfRule>
  </conditionalFormatting>
  <conditionalFormatting sqref="I58">
    <cfRule type="cellIs" dxfId="648" priority="618" stopIfTrue="1" operator="lessThan">
      <formula>0.5</formula>
    </cfRule>
    <cfRule type="cellIs" dxfId="647" priority="619" stopIfTrue="1" operator="between">
      <formula>0.5</formula>
      <formula>0.75</formula>
    </cfRule>
    <cfRule type="cellIs" dxfId="646" priority="620" stopIfTrue="1" operator="greaterThan">
      <formula>0.75</formula>
    </cfRule>
  </conditionalFormatting>
  <conditionalFormatting sqref="I59">
    <cfRule type="cellIs" dxfId="645" priority="615" stopIfTrue="1" operator="lessThan">
      <formula>0.5</formula>
    </cfRule>
    <cfRule type="cellIs" dxfId="644" priority="616" stopIfTrue="1" operator="between">
      <formula>0.5</formula>
      <formula>0.75</formula>
    </cfRule>
    <cfRule type="cellIs" dxfId="643" priority="617" stopIfTrue="1" operator="greaterThan">
      <formula>0.75</formula>
    </cfRule>
  </conditionalFormatting>
  <conditionalFormatting sqref="I60:I61 I66">
    <cfRule type="cellIs" dxfId="642" priority="612" stopIfTrue="1" operator="lessThan">
      <formula>0.5</formula>
    </cfRule>
    <cfRule type="cellIs" dxfId="641" priority="613" stopIfTrue="1" operator="between">
      <formula>0.5</formula>
      <formula>0.75</formula>
    </cfRule>
    <cfRule type="cellIs" dxfId="640" priority="614" stopIfTrue="1" operator="greaterThan">
      <formula>0.75</formula>
    </cfRule>
  </conditionalFormatting>
  <conditionalFormatting sqref="I62:I64">
    <cfRule type="cellIs" dxfId="639" priority="609" stopIfTrue="1" operator="lessThan">
      <formula>0.5</formula>
    </cfRule>
    <cfRule type="cellIs" dxfId="638" priority="610" stopIfTrue="1" operator="between">
      <formula>0.5</formula>
      <formula>0.75</formula>
    </cfRule>
    <cfRule type="cellIs" dxfId="637" priority="611" stopIfTrue="1" operator="greaterThan">
      <formula>0.75</formula>
    </cfRule>
  </conditionalFormatting>
  <conditionalFormatting sqref="I63">
    <cfRule type="cellIs" dxfId="636" priority="606" stopIfTrue="1" operator="lessThan">
      <formula>0.5</formula>
    </cfRule>
    <cfRule type="cellIs" dxfId="635" priority="607" stopIfTrue="1" operator="between">
      <formula>0.5</formula>
      <formula>0.75</formula>
    </cfRule>
    <cfRule type="cellIs" dxfId="634" priority="608" stopIfTrue="1" operator="greaterThan">
      <formula>0.75</formula>
    </cfRule>
  </conditionalFormatting>
  <conditionalFormatting sqref="I64">
    <cfRule type="cellIs" dxfId="633" priority="603" stopIfTrue="1" operator="lessThan">
      <formula>0.5</formula>
    </cfRule>
    <cfRule type="cellIs" dxfId="632" priority="604" stopIfTrue="1" operator="between">
      <formula>0.5</formula>
      <formula>0.75</formula>
    </cfRule>
    <cfRule type="cellIs" dxfId="631" priority="605" stopIfTrue="1" operator="greaterThan">
      <formula>0.75</formula>
    </cfRule>
  </conditionalFormatting>
  <conditionalFormatting sqref="I68">
    <cfRule type="cellIs" dxfId="630" priority="597" stopIfTrue="1" operator="lessThan">
      <formula>0.5</formula>
    </cfRule>
    <cfRule type="cellIs" dxfId="629" priority="598" stopIfTrue="1" operator="between">
      <formula>0.5</formula>
      <formula>0.75</formula>
    </cfRule>
    <cfRule type="cellIs" dxfId="628" priority="599" stopIfTrue="1" operator="greaterThan">
      <formula>0.75</formula>
    </cfRule>
  </conditionalFormatting>
  <conditionalFormatting sqref="D67">
    <cfRule type="cellIs" dxfId="627" priority="600" stopIfTrue="1" operator="greaterThanOrEqual">
      <formula>0.8</formula>
    </cfRule>
    <cfRule type="cellIs" dxfId="626" priority="601" stopIfTrue="1" operator="between">
      <formula>0.5</formula>
      <formula>0.799</formula>
    </cfRule>
    <cfRule type="cellIs" dxfId="625" priority="602" stopIfTrue="1" operator="lessThan">
      <formula>0.5</formula>
    </cfRule>
  </conditionalFormatting>
  <conditionalFormatting sqref="I79">
    <cfRule type="cellIs" dxfId="624" priority="585" stopIfTrue="1" operator="lessThan">
      <formula>0.5</formula>
    </cfRule>
    <cfRule type="cellIs" dxfId="623" priority="586" stopIfTrue="1" operator="between">
      <formula>0.5</formula>
      <formula>0.75</formula>
    </cfRule>
    <cfRule type="cellIs" dxfId="622" priority="587" stopIfTrue="1" operator="greaterThan">
      <formula>0.75</formula>
    </cfRule>
  </conditionalFormatting>
  <conditionalFormatting sqref="I73 I75:I76">
    <cfRule type="cellIs" dxfId="621" priority="594" stopIfTrue="1" operator="lessThan">
      <formula>0.5</formula>
    </cfRule>
    <cfRule type="cellIs" dxfId="620" priority="595" stopIfTrue="1" operator="between">
      <formula>0.5</formula>
      <formula>0.75</formula>
    </cfRule>
    <cfRule type="cellIs" dxfId="619" priority="596" stopIfTrue="1" operator="greaterThan">
      <formula>0.75</formula>
    </cfRule>
  </conditionalFormatting>
  <conditionalFormatting sqref="I77:I81">
    <cfRule type="cellIs" dxfId="618" priority="591" stopIfTrue="1" operator="lessThan">
      <formula>0.5</formula>
    </cfRule>
    <cfRule type="cellIs" dxfId="617" priority="592" stopIfTrue="1" operator="between">
      <formula>0.5</formula>
      <formula>0.75</formula>
    </cfRule>
    <cfRule type="cellIs" dxfId="616" priority="593" stopIfTrue="1" operator="greaterThan">
      <formula>0.75</formula>
    </cfRule>
  </conditionalFormatting>
  <conditionalFormatting sqref="I78">
    <cfRule type="cellIs" dxfId="615" priority="588" stopIfTrue="1" operator="lessThan">
      <formula>0.5</formula>
    </cfRule>
    <cfRule type="cellIs" dxfId="614" priority="589" stopIfTrue="1" operator="between">
      <formula>0.5</formula>
      <formula>0.75</formula>
    </cfRule>
    <cfRule type="cellIs" dxfId="613" priority="590" stopIfTrue="1" operator="greaterThan">
      <formula>0.75</formula>
    </cfRule>
  </conditionalFormatting>
  <conditionalFormatting sqref="I81">
    <cfRule type="cellIs" dxfId="612" priority="579" stopIfTrue="1" operator="lessThan">
      <formula>0.5</formula>
    </cfRule>
    <cfRule type="cellIs" dxfId="611" priority="580" stopIfTrue="1" operator="between">
      <formula>0.5</formula>
      <formula>0.75</formula>
    </cfRule>
    <cfRule type="cellIs" dxfId="610" priority="581" stopIfTrue="1" operator="greaterThan">
      <formula>0.75</formula>
    </cfRule>
  </conditionalFormatting>
  <conditionalFormatting sqref="I80">
    <cfRule type="cellIs" dxfId="609" priority="582" stopIfTrue="1" operator="lessThan">
      <formula>0.5</formula>
    </cfRule>
    <cfRule type="cellIs" dxfId="608" priority="583" stopIfTrue="1" operator="between">
      <formula>0.5</formula>
      <formula>0.75</formula>
    </cfRule>
    <cfRule type="cellIs" dxfId="607" priority="584" stopIfTrue="1" operator="greaterThan">
      <formula>0.75</formula>
    </cfRule>
  </conditionalFormatting>
  <conditionalFormatting sqref="D85">
    <cfRule type="cellIs" dxfId="606" priority="459" stopIfTrue="1" operator="greaterThanOrEqual">
      <formula>0.8</formula>
    </cfRule>
    <cfRule type="cellIs" dxfId="605" priority="460" stopIfTrue="1" operator="between">
      <formula>0.5</formula>
      <formula>0.799</formula>
    </cfRule>
    <cfRule type="cellIs" dxfId="604" priority="461" stopIfTrue="1" operator="lessThan">
      <formula>0.5</formula>
    </cfRule>
  </conditionalFormatting>
  <conditionalFormatting sqref="I87">
    <cfRule type="cellIs" dxfId="603" priority="456" stopIfTrue="1" operator="lessThan">
      <formula>0.5</formula>
    </cfRule>
    <cfRule type="cellIs" dxfId="602" priority="457" stopIfTrue="1" operator="between">
      <formula>0.5</formula>
      <formula>0.75</formula>
    </cfRule>
    <cfRule type="cellIs" dxfId="601" priority="458" stopIfTrue="1" operator="greaterThan">
      <formula>0.75</formula>
    </cfRule>
  </conditionalFormatting>
  <conditionalFormatting sqref="I89">
    <cfRule type="cellIs" dxfId="600" priority="453" stopIfTrue="1" operator="lessThan">
      <formula>0.5</formula>
    </cfRule>
    <cfRule type="cellIs" dxfId="599" priority="454" stopIfTrue="1" operator="between">
      <formula>0.5</formula>
      <formula>0.75</formula>
    </cfRule>
    <cfRule type="cellIs" dxfId="598" priority="455" stopIfTrue="1" operator="greaterThan">
      <formula>0.75</formula>
    </cfRule>
  </conditionalFormatting>
  <conditionalFormatting sqref="I90">
    <cfRule type="cellIs" dxfId="597" priority="450" stopIfTrue="1" operator="lessThan">
      <formula>0.5</formula>
    </cfRule>
    <cfRule type="cellIs" dxfId="596" priority="451" stopIfTrue="1" operator="between">
      <formula>0.5</formula>
      <formula>0.75</formula>
    </cfRule>
    <cfRule type="cellIs" dxfId="595" priority="452" stopIfTrue="1" operator="greaterThan">
      <formula>0.75</formula>
    </cfRule>
  </conditionalFormatting>
  <conditionalFormatting sqref="I95 I88:I90">
    <cfRule type="cellIs" dxfId="594" priority="447" stopIfTrue="1" operator="lessThan">
      <formula>0.5</formula>
    </cfRule>
    <cfRule type="cellIs" dxfId="593" priority="448" stopIfTrue="1" operator="between">
      <formula>0.5</formula>
      <formula>0.75</formula>
    </cfRule>
    <cfRule type="cellIs" dxfId="592" priority="449" stopIfTrue="1" operator="greaterThan">
      <formula>0.75</formula>
    </cfRule>
  </conditionalFormatting>
  <conditionalFormatting sqref="I96:I98">
    <cfRule type="cellIs" dxfId="591" priority="444" stopIfTrue="1" operator="lessThan">
      <formula>0.5</formula>
    </cfRule>
    <cfRule type="cellIs" dxfId="590" priority="445" stopIfTrue="1" operator="between">
      <formula>0.5</formula>
      <formula>0.75</formula>
    </cfRule>
    <cfRule type="cellIs" dxfId="589" priority="446" stopIfTrue="1" operator="greaterThan">
      <formula>0.75</formula>
    </cfRule>
  </conditionalFormatting>
  <conditionalFormatting sqref="I2:I69 I71:I73 I75:I81 I83:I90 I95:I1048576">
    <cfRule type="containsText" dxfId="588" priority="176" stopIfTrue="1" operator="containsText" text="RED FLAG">
      <formula>NOT(ISERROR(SEARCH("RED FLAG",I2)))</formula>
    </cfRule>
  </conditionalFormatting>
  <conditionalFormatting sqref="J21">
    <cfRule type="cellIs" dxfId="587" priority="63" stopIfTrue="1" operator="lessThan">
      <formula>0.5</formula>
    </cfRule>
    <cfRule type="cellIs" dxfId="586" priority="64" stopIfTrue="1" operator="between">
      <formula>0.5</formula>
      <formula>0.75</formula>
    </cfRule>
    <cfRule type="cellIs" dxfId="585" priority="65" stopIfTrue="1" operator="greaterThan">
      <formula>0.75</formula>
    </cfRule>
  </conditionalFormatting>
  <conditionalFormatting sqref="J21">
    <cfRule type="containsText" dxfId="584" priority="62" stopIfTrue="1" operator="containsText" text="RED FLAG">
      <formula>NOT(ISERROR(SEARCH("RED FLAG",J21)))</formula>
    </cfRule>
  </conditionalFormatting>
  <conditionalFormatting sqref="J70 J74 J82 J94">
    <cfRule type="containsText" dxfId="583" priority="61" operator="containsText" text="Training Opportunity">
      <formula>NOT(ISERROR(SEARCH("Training Opportunity",J70)))</formula>
    </cfRule>
  </conditionalFormatting>
  <conditionalFormatting sqref="J96:J98">
    <cfRule type="cellIs" dxfId="582" priority="54" stopIfTrue="1" operator="lessThan">
      <formula>0.5</formula>
    </cfRule>
    <cfRule type="cellIs" dxfId="581" priority="55" stopIfTrue="1" operator="between">
      <formula>0.5</formula>
      <formula>0.75</formula>
    </cfRule>
    <cfRule type="cellIs" dxfId="580" priority="56" stopIfTrue="1" operator="greaterThan">
      <formula>0.75</formula>
    </cfRule>
  </conditionalFormatting>
  <conditionalFormatting sqref="J96:J98">
    <cfRule type="containsText" dxfId="579" priority="53" stopIfTrue="1" operator="containsText" text="RED FLAG">
      <formula>NOT(ISERROR(SEARCH("RED FLAG",J96)))</formula>
    </cfRule>
  </conditionalFormatting>
  <conditionalFormatting sqref="J79">
    <cfRule type="cellIs" dxfId="578" priority="50" stopIfTrue="1" operator="lessThan">
      <formula>0.5</formula>
    </cfRule>
    <cfRule type="cellIs" dxfId="577" priority="51" stopIfTrue="1" operator="between">
      <formula>0.5</formula>
      <formula>0.75</formula>
    </cfRule>
    <cfRule type="cellIs" dxfId="576" priority="52" stopIfTrue="1" operator="greaterThan">
      <formula>0.75</formula>
    </cfRule>
  </conditionalFormatting>
  <conditionalFormatting sqref="J79">
    <cfRule type="containsText" dxfId="575" priority="49" stopIfTrue="1" operator="containsText" text="RED FLAG">
      <formula>NOT(ISERROR(SEARCH("RED FLAG",J79)))</formula>
    </cfRule>
  </conditionalFormatting>
  <conditionalFormatting sqref="J68">
    <cfRule type="cellIs" dxfId="574" priority="46" stopIfTrue="1" operator="lessThan">
      <formula>0.5</formula>
    </cfRule>
    <cfRule type="cellIs" dxfId="573" priority="47" stopIfTrue="1" operator="between">
      <formula>0.5</formula>
      <formula>0.75</formula>
    </cfRule>
    <cfRule type="cellIs" dxfId="572" priority="48" stopIfTrue="1" operator="greaterThan">
      <formula>0.75</formula>
    </cfRule>
  </conditionalFormatting>
  <conditionalFormatting sqref="J68">
    <cfRule type="containsText" dxfId="571" priority="45" stopIfTrue="1" operator="containsText" text="RED FLAG">
      <formula>NOT(ISERROR(SEARCH("RED FLAG",J68)))</formula>
    </cfRule>
  </conditionalFormatting>
  <conditionalFormatting sqref="J91">
    <cfRule type="containsText" dxfId="570" priority="44" operator="containsText" text="System Flag">
      <formula>NOT(ISERROR(SEARCH("System Flag",J91)))</formula>
    </cfRule>
  </conditionalFormatting>
  <conditionalFormatting sqref="I21">
    <cfRule type="cellIs" dxfId="569" priority="41" stopIfTrue="1" operator="lessThan">
      <formula>0.5</formula>
    </cfRule>
    <cfRule type="cellIs" dxfId="568" priority="42" stopIfTrue="1" operator="between">
      <formula>0.5</formula>
      <formula>0.75</formula>
    </cfRule>
    <cfRule type="cellIs" dxfId="567" priority="43" stopIfTrue="1" operator="greaterThan">
      <formula>0.75</formula>
    </cfRule>
  </conditionalFormatting>
  <conditionalFormatting sqref="I21">
    <cfRule type="cellIs" dxfId="566" priority="38" stopIfTrue="1" operator="lessThan">
      <formula>0.5</formula>
    </cfRule>
    <cfRule type="cellIs" dxfId="565" priority="39" stopIfTrue="1" operator="between">
      <formula>0.5</formula>
      <formula>0.75</formula>
    </cfRule>
    <cfRule type="cellIs" dxfId="564" priority="40" stopIfTrue="1" operator="greaterThan">
      <formula>0.75</formula>
    </cfRule>
  </conditionalFormatting>
  <conditionalFormatting sqref="I22:I24">
    <cfRule type="cellIs" dxfId="563" priority="35" stopIfTrue="1" operator="lessThan">
      <formula>0.5</formula>
    </cfRule>
    <cfRule type="cellIs" dxfId="562" priority="36" stopIfTrue="1" operator="between">
      <formula>0.5</formula>
      <formula>0.75</formula>
    </cfRule>
    <cfRule type="cellIs" dxfId="561" priority="37" stopIfTrue="1" operator="greaterThan">
      <formula>0.75</formula>
    </cfRule>
  </conditionalFormatting>
  <conditionalFormatting sqref="I42 I30 I37">
    <cfRule type="cellIs" dxfId="560" priority="32" stopIfTrue="1" operator="lessThan">
      <formula>0.5</formula>
    </cfRule>
    <cfRule type="cellIs" dxfId="559" priority="33" stopIfTrue="1" operator="between">
      <formula>0.5</formula>
      <formula>0.75</formula>
    </cfRule>
    <cfRule type="cellIs" dxfId="558" priority="34" stopIfTrue="1" operator="greaterThan">
      <formula>0.75</formula>
    </cfRule>
  </conditionalFormatting>
  <conditionalFormatting sqref="I43 I36 I38:I40 I45:I48">
    <cfRule type="cellIs" dxfId="557" priority="29" stopIfTrue="1" operator="lessThan">
      <formula>0.5</formula>
    </cfRule>
    <cfRule type="cellIs" dxfId="556" priority="30" stopIfTrue="1" operator="between">
      <formula>0.5</formula>
      <formula>0.75</formula>
    </cfRule>
    <cfRule type="cellIs" dxfId="555" priority="31" stopIfTrue="1" operator="greaterThan">
      <formula>0.75</formula>
    </cfRule>
  </conditionalFormatting>
  <conditionalFormatting sqref="I55:I60 I62:I64">
    <cfRule type="cellIs" dxfId="554" priority="26" stopIfTrue="1" operator="lessThan">
      <formula>0.5</formula>
    </cfRule>
    <cfRule type="cellIs" dxfId="553" priority="27" stopIfTrue="1" operator="between">
      <formula>0.5</formula>
      <formula>0.75</formula>
    </cfRule>
    <cfRule type="cellIs" dxfId="552" priority="28" stopIfTrue="1" operator="greaterThan">
      <formula>0.75</formula>
    </cfRule>
  </conditionalFormatting>
  <conditionalFormatting sqref="I73 I77:I81">
    <cfRule type="cellIs" dxfId="551" priority="23" stopIfTrue="1" operator="lessThan">
      <formula>0.5</formula>
    </cfRule>
    <cfRule type="cellIs" dxfId="550" priority="24" stopIfTrue="1" operator="between">
      <formula>0.5</formula>
      <formula>0.75</formula>
    </cfRule>
    <cfRule type="cellIs" dxfId="549" priority="25" stopIfTrue="1" operator="greaterThan">
      <formula>0.75</formula>
    </cfRule>
  </conditionalFormatting>
  <conditionalFormatting sqref="I74">
    <cfRule type="cellIs" dxfId="548" priority="20" stopIfTrue="1" operator="lessThan">
      <formula>0.5</formula>
    </cfRule>
    <cfRule type="cellIs" dxfId="547" priority="21" stopIfTrue="1" operator="between">
      <formula>0.5</formula>
      <formula>0.75</formula>
    </cfRule>
    <cfRule type="cellIs" dxfId="546" priority="22" stopIfTrue="1" operator="greaterThan">
      <formula>0.75</formula>
    </cfRule>
  </conditionalFormatting>
  <conditionalFormatting sqref="I74">
    <cfRule type="containsText" dxfId="545" priority="19" stopIfTrue="1" operator="containsText" text="RED FLAG">
      <formula>NOT(ISERROR(SEARCH("RED FLAG",I74)))</formula>
    </cfRule>
  </conditionalFormatting>
  <conditionalFormatting sqref="I82">
    <cfRule type="cellIs" dxfId="544" priority="16" stopIfTrue="1" operator="lessThan">
      <formula>0.5</formula>
    </cfRule>
    <cfRule type="cellIs" dxfId="543" priority="17" stopIfTrue="1" operator="between">
      <formula>0.5</formula>
      <formula>0.75</formula>
    </cfRule>
    <cfRule type="cellIs" dxfId="542" priority="18" stopIfTrue="1" operator="greaterThan">
      <formula>0.75</formula>
    </cfRule>
  </conditionalFormatting>
  <conditionalFormatting sqref="I82">
    <cfRule type="containsText" dxfId="541" priority="15" stopIfTrue="1" operator="containsText" text="RED FLAG">
      <formula>NOT(ISERROR(SEARCH("RED FLAG",I82)))</formula>
    </cfRule>
  </conditionalFormatting>
  <conditionalFormatting sqref="I96:I98">
    <cfRule type="cellIs" dxfId="540" priority="12" stopIfTrue="1" operator="lessThan">
      <formula>0.5</formula>
    </cfRule>
    <cfRule type="cellIs" dxfId="539" priority="13" stopIfTrue="1" operator="between">
      <formula>0.5</formula>
      <formula>0.75</formula>
    </cfRule>
    <cfRule type="cellIs" dxfId="538" priority="14" stopIfTrue="1" operator="greaterThan">
      <formula>0.75</formula>
    </cfRule>
  </conditionalFormatting>
  <conditionalFormatting sqref="I96:I98">
    <cfRule type="cellIs" dxfId="537" priority="9" stopIfTrue="1" operator="lessThan">
      <formula>0.5</formula>
    </cfRule>
    <cfRule type="cellIs" dxfId="536" priority="10" stopIfTrue="1" operator="between">
      <formula>0.5</formula>
      <formula>0.75</formula>
    </cfRule>
    <cfRule type="cellIs" dxfId="535" priority="11" stopIfTrue="1" operator="greaterThan">
      <formula>0.75</formula>
    </cfRule>
  </conditionalFormatting>
  <conditionalFormatting sqref="I94 I70">
    <cfRule type="cellIs" dxfId="534" priority="2" stopIfTrue="1" operator="lessThan">
      <formula>0.5</formula>
    </cfRule>
    <cfRule type="cellIs" dxfId="533" priority="3" stopIfTrue="1" operator="between">
      <formula>0.5</formula>
      <formula>0.75</formula>
    </cfRule>
    <cfRule type="cellIs" dxfId="532" priority="4" stopIfTrue="1" operator="greaterThan">
      <formula>0.75</formula>
    </cfRule>
  </conditionalFormatting>
  <conditionalFormatting sqref="I94 I70">
    <cfRule type="containsText" dxfId="531" priority="1" stopIfTrue="1" operator="containsText" text="RED FLAG">
      <formula>NOT(ISERROR(SEARCH("RED FLAG",I70)))</formula>
    </cfRule>
  </conditionalFormatting>
  <dataValidations count="4">
    <dataValidation type="list" allowBlank="1" showInputMessage="1" showErrorMessage="1" sqref="D25 D74 D70 D82 D94">
      <formula1>"1,2,3"</formula1>
    </dataValidation>
    <dataValidation type="list" allowBlank="1" showInputMessage="1" showErrorMessage="1" sqref="D68 D64 D96:D98 D8 D11:D12 D47 D38">
      <formula1>"Yes,No,NA"</formula1>
    </dataValidation>
    <dataValidation type="list" allowBlank="1" showInputMessage="1" showErrorMessage="1" sqref="D17:D24 D29:D30 D51:D53 D55:D60 D77:D81 D62:D63 D73 D13:D14 D5:D7 D88:D91 D48 D45:D46 D32:D34 D36:D37 D42:D43 D39:D40 D9:D10">
      <formula1>"Yes,No"</formula1>
    </dataValidation>
    <dataValidation type="list" allowBlank="1" showInputMessage="1" showErrorMessage="1" sqref="D87">
      <formula1>"1,2,3,4"</formula1>
    </dataValidation>
  </dataValidations>
  <hyperlinks>
    <hyperlink ref="B92" r:id="rId1" display="http://www.eucast.org/ast_of_bacteria/guidance_documents/  "/>
    <hyperlink ref="B93" r:id="rId2" display="http://clsi-m100.com/"/>
  </hyperlinks>
  <pageMargins left="0.25" right="0.25" top="0.75" bottom="0.75" header="0.3" footer="0.3"/>
  <pageSetup paperSize="9" scale="88" fitToHeight="8" orientation="landscape" r:id="rId3"/>
  <headerFooter>
    <oddFooter>&amp;C&amp;A &amp;P</oddFooter>
  </headerFooter>
  <rowBreaks count="4" manualBreakCount="4">
    <brk id="27" max="4" man="1"/>
    <brk id="49" max="4" man="1"/>
    <brk id="66" max="4" man="1"/>
    <brk id="83" max="5" man="1"/>
  </row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pageSetUpPr fitToPage="1"/>
  </sheetPr>
  <dimension ref="A1:Z160"/>
  <sheetViews>
    <sheetView view="pageBreakPreview" topLeftCell="A131" zoomScaleNormal="100" zoomScaleSheetLayoutView="100" workbookViewId="0">
      <selection activeCell="C131" sqref="C1:C1048576"/>
    </sheetView>
  </sheetViews>
  <sheetFormatPr defaultColWidth="11" defaultRowHeight="15.75"/>
  <cols>
    <col min="1" max="1" width="4.625" style="403" customWidth="1"/>
    <col min="2" max="3" width="47.875" style="229" customWidth="1"/>
    <col min="4" max="4" width="6.5" style="256" customWidth="1"/>
    <col min="5" max="5" width="3.625" style="26" customWidth="1"/>
    <col min="6" max="6" width="37.625" style="280" customWidth="1"/>
    <col min="7" max="7" width="3.625" style="26" customWidth="1"/>
    <col min="8" max="8" width="5.125" style="256" customWidth="1"/>
    <col min="9" max="9" width="5.125" style="26" customWidth="1"/>
    <col min="10" max="10" width="9.625" style="1" customWidth="1"/>
    <col min="11" max="11" width="7.125" style="26" customWidth="1"/>
    <col min="12" max="12" width="12.5" style="26" customWidth="1"/>
    <col min="13" max="13" width="5.125" style="26" bestFit="1" customWidth="1"/>
    <col min="14" max="19" width="5.875" style="26" customWidth="1"/>
    <col min="20" max="21" width="11" style="26"/>
    <col min="22" max="26" width="5.625" style="26" customWidth="1"/>
    <col min="27" max="16384" width="11" style="26"/>
  </cols>
  <sheetData>
    <row r="1" spans="1:26" ht="31.5" hidden="1">
      <c r="B1" s="214" t="s">
        <v>5697</v>
      </c>
      <c r="C1" s="214" t="s">
        <v>5767</v>
      </c>
    </row>
    <row r="2" spans="1:26">
      <c r="A2" s="288"/>
      <c r="B2" s="15" t="str">
        <f>Language!A1621</f>
        <v>12- AST EXPERT RULES</v>
      </c>
      <c r="C2" s="15" t="s">
        <v>7547</v>
      </c>
      <c r="D2" s="17"/>
      <c r="F2" s="222" t="str">
        <f>'Facility-1.'!F2</f>
        <v>Comments/ Nhận xét</v>
      </c>
      <c r="H2" s="229"/>
    </row>
    <row r="3" spans="1:26" ht="48" thickBot="1">
      <c r="A3" s="288"/>
      <c r="B3" s="223" t="str">
        <f>Language!A1622</f>
        <v>Please note: all questions refer only to clinical patient isolates, NOT to research or environmental isolates</v>
      </c>
      <c r="C3" s="223" t="s">
        <v>7548</v>
      </c>
      <c r="D3" s="243"/>
      <c r="F3" s="219"/>
      <c r="H3" s="229"/>
    </row>
    <row r="4" spans="1:26" ht="16.5" thickBot="1">
      <c r="A4" s="294"/>
      <c r="B4" s="32" t="str">
        <f>Language!A1623</f>
        <v>EXPERT RULES FOR SALMONELLA</v>
      </c>
      <c r="C4" s="32" t="s">
        <v>6607</v>
      </c>
      <c r="D4" s="33"/>
      <c r="F4" s="227"/>
      <c r="G4" s="256"/>
      <c r="H4" s="229"/>
      <c r="I4" s="256"/>
      <c r="L4" s="655" t="s">
        <v>57</v>
      </c>
      <c r="M4" s="656"/>
      <c r="N4" s="659" t="s">
        <v>1736</v>
      </c>
      <c r="O4" s="660"/>
      <c r="P4" s="660"/>
      <c r="Q4" s="660"/>
      <c r="R4" s="660"/>
      <c r="S4" s="660"/>
      <c r="T4" s="554"/>
      <c r="U4" s="661" t="s">
        <v>57</v>
      </c>
      <c r="V4" s="656"/>
      <c r="W4" s="659" t="s">
        <v>1737</v>
      </c>
      <c r="X4" s="660"/>
      <c r="Y4" s="660"/>
      <c r="Z4" s="663"/>
    </row>
    <row r="5" spans="1:26" ht="48" thickBot="1">
      <c r="A5" s="288"/>
      <c r="B5" s="229" t="str">
        <f>Language!A1624</f>
        <v xml:space="preserve">Review a patient AST report for a Salmonella or Shigella isolate. Were any of the following drug classes tested or reported? </v>
      </c>
      <c r="C5" s="229" t="s">
        <v>6265</v>
      </c>
      <c r="D5" s="453"/>
      <c r="E5" s="453"/>
      <c r="F5" s="271"/>
      <c r="H5" s="453"/>
      <c r="L5" s="657"/>
      <c r="M5" s="658"/>
      <c r="N5" s="659" t="s">
        <v>1738</v>
      </c>
      <c r="O5" s="660"/>
      <c r="P5" s="663"/>
      <c r="Q5" s="659" t="s">
        <v>1739</v>
      </c>
      <c r="R5" s="660"/>
      <c r="S5" s="660"/>
      <c r="T5" s="554"/>
      <c r="U5" s="662"/>
      <c r="V5" s="658"/>
      <c r="W5" s="659" t="s">
        <v>1738</v>
      </c>
      <c r="X5" s="663"/>
      <c r="Y5" s="659" t="s">
        <v>1739</v>
      </c>
      <c r="Z5" s="663"/>
    </row>
    <row r="6" spans="1:26" ht="63.75" thickBot="1">
      <c r="A6" s="288"/>
      <c r="B6" s="240" t="str">
        <f>Language!A1625</f>
        <v>These drugs may appear active in vitro, but are not effective clinically against Salmonella or Shigella and should not be reported as susceptible, regardless of the AST result.</v>
      </c>
      <c r="C6" s="240" t="s">
        <v>7549</v>
      </c>
      <c r="D6" s="453"/>
      <c r="E6" s="453"/>
      <c r="F6" s="271"/>
      <c r="H6" s="453"/>
      <c r="L6" s="555"/>
      <c r="M6" s="556" t="s">
        <v>1740</v>
      </c>
      <c r="N6" s="556" t="s">
        <v>1741</v>
      </c>
      <c r="O6" s="556" t="s">
        <v>1742</v>
      </c>
      <c r="P6" s="556" t="s">
        <v>1743</v>
      </c>
      <c r="Q6" s="556" t="s">
        <v>1741</v>
      </c>
      <c r="R6" s="556" t="s">
        <v>1742</v>
      </c>
      <c r="S6" s="557" t="s">
        <v>1743</v>
      </c>
      <c r="T6" s="554"/>
      <c r="U6" s="556"/>
      <c r="V6" s="558" t="s">
        <v>1740</v>
      </c>
      <c r="W6" s="556" t="s">
        <v>1741</v>
      </c>
      <c r="X6" s="556" t="s">
        <v>1743</v>
      </c>
      <c r="Y6" s="556" t="s">
        <v>1741</v>
      </c>
      <c r="Z6" s="556" t="s">
        <v>1743</v>
      </c>
    </row>
    <row r="7" spans="1:26" ht="32.25" thickBot="1">
      <c r="A7" s="288" t="s">
        <v>1451</v>
      </c>
      <c r="B7" s="270" t="str">
        <f>Language!A1626</f>
        <v>1st generation cephalosporins (cefazolin, cephalothin, cephapririn, cephadrine)</v>
      </c>
      <c r="C7" s="270" t="s">
        <v>6266</v>
      </c>
      <c r="D7" s="282"/>
      <c r="F7" s="259"/>
      <c r="H7" s="262">
        <f t="shared" ref="H7:H11" si="0">D7</f>
        <v>0</v>
      </c>
      <c r="I7" s="236" t="str">
        <f>IF(H7="No",1,IF(H7="Yes",0,"'"))</f>
        <v>'</v>
      </c>
      <c r="J7" s="263" t="str">
        <f>IF(H7="Yes","Red Flag","'")</f>
        <v>'</v>
      </c>
      <c r="L7" s="559" t="s">
        <v>1744</v>
      </c>
      <c r="M7" s="560">
        <v>5</v>
      </c>
      <c r="N7" s="561" t="s">
        <v>6615</v>
      </c>
      <c r="O7" s="560" t="s">
        <v>1746</v>
      </c>
      <c r="P7" s="561" t="s">
        <v>6616</v>
      </c>
      <c r="Q7" s="561" t="s">
        <v>6617</v>
      </c>
      <c r="R7" s="560" t="s">
        <v>1749</v>
      </c>
      <c r="S7" s="562" t="s">
        <v>6618</v>
      </c>
      <c r="T7" s="563"/>
      <c r="U7" s="564" t="s">
        <v>1744</v>
      </c>
      <c r="V7" s="560" t="s">
        <v>1751</v>
      </c>
      <c r="W7" s="561" t="s">
        <v>6615</v>
      </c>
      <c r="X7" s="560" t="s">
        <v>1752</v>
      </c>
      <c r="Y7" s="560" t="s">
        <v>1751</v>
      </c>
      <c r="Z7" s="560" t="s">
        <v>1751</v>
      </c>
    </row>
    <row r="8" spans="1:26" ht="32.25" thickBot="1">
      <c r="A8" s="288" t="s">
        <v>1452</v>
      </c>
      <c r="B8" s="270" t="str">
        <f>Language!A1627</f>
        <v>2nd generation cephalosporins (cefuroxime, cefonicid, cefamandole)</v>
      </c>
      <c r="C8" s="270" t="s">
        <v>6267</v>
      </c>
      <c r="D8" s="282"/>
      <c r="F8" s="259"/>
      <c r="H8" s="262">
        <f t="shared" si="0"/>
        <v>0</v>
      </c>
      <c r="I8" s="236" t="str">
        <f t="shared" ref="I8:I11" si="1">IF(H8="No",1,IF(H8="Yes",0,"'"))</f>
        <v>'</v>
      </c>
      <c r="J8" s="263" t="str">
        <f t="shared" ref="J8:J11" si="2">IF(H8="Yes","Red Flag","'")</f>
        <v>'</v>
      </c>
      <c r="L8" s="559" t="s">
        <v>1753</v>
      </c>
      <c r="M8" s="560" t="s">
        <v>1751</v>
      </c>
      <c r="N8" s="561" t="s">
        <v>6619</v>
      </c>
      <c r="O8" s="560" t="s">
        <v>1755</v>
      </c>
      <c r="P8" s="561" t="s">
        <v>6620</v>
      </c>
      <c r="Q8" s="560" t="s">
        <v>1751</v>
      </c>
      <c r="R8" s="560" t="s">
        <v>1751</v>
      </c>
      <c r="S8" s="565" t="s">
        <v>1751</v>
      </c>
      <c r="T8" s="566"/>
      <c r="U8" s="564" t="s">
        <v>1753</v>
      </c>
      <c r="V8" s="560" t="s">
        <v>1751</v>
      </c>
      <c r="W8" s="560" t="s">
        <v>1751</v>
      </c>
      <c r="X8" s="560" t="s">
        <v>1751</v>
      </c>
      <c r="Y8" s="560" t="s">
        <v>1751</v>
      </c>
      <c r="Z8" s="560" t="s">
        <v>1751</v>
      </c>
    </row>
    <row r="9" spans="1:26" ht="17.100000000000001" customHeight="1" thickBot="1">
      <c r="A9" s="288" t="s">
        <v>1453</v>
      </c>
      <c r="B9" s="270" t="str">
        <f>Language!A1628</f>
        <v>Cephamycins (cefoxitin, cefotetan)</v>
      </c>
      <c r="C9" s="270" t="s">
        <v>188</v>
      </c>
      <c r="D9" s="282"/>
      <c r="F9" s="259"/>
      <c r="H9" s="262">
        <f t="shared" si="0"/>
        <v>0</v>
      </c>
      <c r="I9" s="236" t="str">
        <f t="shared" si="1"/>
        <v>'</v>
      </c>
      <c r="J9" s="263" t="str">
        <f t="shared" si="2"/>
        <v>'</v>
      </c>
      <c r="L9" s="559" t="s">
        <v>1757</v>
      </c>
      <c r="M9" s="560">
        <v>5</v>
      </c>
      <c r="N9" s="560"/>
      <c r="O9" s="560"/>
      <c r="P9" s="560"/>
      <c r="Q9" s="561" t="s">
        <v>6621</v>
      </c>
      <c r="R9" s="560" t="s">
        <v>1751</v>
      </c>
      <c r="S9" s="562" t="s">
        <v>6622</v>
      </c>
      <c r="T9" s="563"/>
      <c r="U9" s="564" t="s">
        <v>1757</v>
      </c>
      <c r="V9" s="560">
        <v>5</v>
      </c>
      <c r="W9" s="560" t="s">
        <v>1751</v>
      </c>
      <c r="X9" s="560" t="s">
        <v>1751</v>
      </c>
      <c r="Y9" s="561" t="s">
        <v>6621</v>
      </c>
      <c r="Z9" s="560">
        <v>24</v>
      </c>
    </row>
    <row r="10" spans="1:26">
      <c r="A10" s="288" t="s">
        <v>1454</v>
      </c>
      <c r="B10" s="270" t="str">
        <f>Language!A1629</f>
        <v>Aminoglycosides (gentamicin, tobramycin, amikacin)</v>
      </c>
      <c r="C10" s="270" t="s">
        <v>6268</v>
      </c>
      <c r="D10" s="282"/>
      <c r="F10" s="259"/>
      <c r="H10" s="262">
        <f t="shared" si="0"/>
        <v>0</v>
      </c>
      <c r="I10" s="236" t="str">
        <f t="shared" si="1"/>
        <v>'</v>
      </c>
      <c r="J10" s="263" t="str">
        <f t="shared" si="2"/>
        <v>'</v>
      </c>
      <c r="L10" s="468"/>
      <c r="M10" s="567"/>
      <c r="N10" s="567"/>
      <c r="O10" s="567"/>
      <c r="P10" s="567"/>
      <c r="Q10" s="568"/>
      <c r="R10" s="567"/>
      <c r="S10" s="568"/>
      <c r="T10" s="569"/>
      <c r="U10" s="468"/>
      <c r="V10" s="567"/>
      <c r="W10" s="567"/>
      <c r="X10" s="567"/>
      <c r="Y10" s="568"/>
      <c r="Z10" s="567"/>
    </row>
    <row r="11" spans="1:26" ht="31.5">
      <c r="A11" s="288" t="s">
        <v>1455</v>
      </c>
      <c r="B11" s="229" t="str">
        <f>Language!A1630</f>
        <v>Does the lab use Nalidixic Acid to screen Salmonella isolates for ciprofloxacin resistance?</v>
      </c>
      <c r="C11" s="229" t="s">
        <v>6269</v>
      </c>
      <c r="D11" s="282"/>
      <c r="F11" s="259"/>
      <c r="H11" s="262">
        <f t="shared" si="0"/>
        <v>0</v>
      </c>
      <c r="I11" s="236" t="str">
        <f t="shared" si="1"/>
        <v>'</v>
      </c>
      <c r="J11" s="263" t="str">
        <f t="shared" si="2"/>
        <v>'</v>
      </c>
    </row>
    <row r="12" spans="1:26" ht="47.25">
      <c r="A12" s="288"/>
      <c r="B12" s="570" t="str">
        <f>Language!A1631</f>
        <v xml:space="preserve">Compare the lab’s AST bench aids and SOPs to the table in column K (and in the Assessor’s Guide). </v>
      </c>
      <c r="C12" s="570" t="s">
        <v>6270</v>
      </c>
      <c r="D12" s="26"/>
      <c r="F12" s="26"/>
      <c r="H12" s="26"/>
      <c r="J12" s="26"/>
    </row>
    <row r="13" spans="1:26" ht="63">
      <c r="A13" s="288" t="s">
        <v>1456</v>
      </c>
      <c r="B13" s="229" t="str">
        <f>Language!A1632</f>
        <v>Does the lab use the correct fluoroquinolone (FQ) breakpoints for Salmonella spp? (Enterobacteriaceae FQ breakpoints should not be used for Salmonella spp).</v>
      </c>
      <c r="C13" s="229" t="s">
        <v>7550</v>
      </c>
      <c r="D13" s="282"/>
      <c r="F13" s="259"/>
      <c r="H13" s="262">
        <f>D13</f>
        <v>0</v>
      </c>
      <c r="I13" s="236" t="str">
        <f>IF(H13="Yes",1,IF(H13="No",0,"'"))</f>
        <v>'</v>
      </c>
      <c r="J13" s="218" t="str">
        <f>IF(H13="No","Red Flag","'")</f>
        <v>'</v>
      </c>
    </row>
    <row r="14" spans="1:26" ht="9.75" customHeight="1" thickBot="1">
      <c r="A14" s="288"/>
      <c r="B14" s="438"/>
      <c r="C14" s="438"/>
      <c r="D14" s="547"/>
      <c r="F14" s="269"/>
      <c r="H14" s="262"/>
      <c r="I14" s="262"/>
    </row>
    <row r="15" spans="1:26" ht="16.5" thickBot="1">
      <c r="A15" s="294"/>
      <c r="B15" s="32" t="str">
        <f>Language!A1633</f>
        <v>GRAM NEGATIVES &amp; BETA-LACTAM BREAKPOINTS</v>
      </c>
      <c r="C15" s="32" t="s">
        <v>6606</v>
      </c>
      <c r="D15" s="33"/>
      <c r="F15" s="227"/>
      <c r="H15" s="262"/>
      <c r="I15" s="236"/>
      <c r="L15" s="655" t="s">
        <v>66</v>
      </c>
      <c r="M15" s="656"/>
      <c r="N15" s="659" t="s">
        <v>1736</v>
      </c>
      <c r="O15" s="660"/>
      <c r="P15" s="660"/>
      <c r="Q15" s="660"/>
      <c r="R15" s="660"/>
      <c r="S15" s="660"/>
      <c r="T15" s="554"/>
      <c r="U15" s="661" t="s">
        <v>66</v>
      </c>
      <c r="V15" s="656"/>
      <c r="W15" s="659" t="s">
        <v>1737</v>
      </c>
      <c r="X15" s="660"/>
      <c r="Y15" s="660"/>
      <c r="Z15" s="663"/>
    </row>
    <row r="16" spans="1:26" ht="63.75" thickBot="1">
      <c r="A16" s="288"/>
      <c r="B16" s="571" t="str">
        <f>Language!A1634</f>
        <v xml:space="preserve">Beginning in 2009, CLSI and EUCAST lowered the breakpoints for several beta-lactam antibiotics and Aztreonam in order to enhance the detection of resistance. </v>
      </c>
      <c r="C16" s="571" t="s">
        <v>7551</v>
      </c>
      <c r="D16" s="572"/>
      <c r="E16" s="453"/>
      <c r="F16" s="573"/>
      <c r="H16" s="453"/>
      <c r="L16" s="657"/>
      <c r="M16" s="658"/>
      <c r="N16" s="659" t="s">
        <v>1738</v>
      </c>
      <c r="O16" s="660"/>
      <c r="P16" s="663"/>
      <c r="Q16" s="659" t="s">
        <v>1739</v>
      </c>
      <c r="R16" s="660"/>
      <c r="S16" s="660"/>
      <c r="T16" s="554"/>
      <c r="U16" s="662"/>
      <c r="V16" s="658"/>
      <c r="W16" s="659" t="s">
        <v>1738</v>
      </c>
      <c r="X16" s="663"/>
      <c r="Y16" s="659" t="s">
        <v>1739</v>
      </c>
      <c r="Z16" s="663"/>
    </row>
    <row r="17" spans="1:26" ht="79.5" thickBot="1">
      <c r="A17" s="288"/>
      <c r="B17" s="574" t="str">
        <f>Language!A1635</f>
        <v xml:space="preserve">The table in the Assessor’s Guide tab shows the current breakpoints for these antibiotics. Compare this table to the bench aids and SOPs the technologists use for zone size and MIC interpretation. </v>
      </c>
      <c r="C17" s="574" t="s">
        <v>7552</v>
      </c>
      <c r="D17" s="570"/>
      <c r="E17" s="453"/>
      <c r="F17" s="271"/>
      <c r="H17" s="26"/>
      <c r="J17" s="26"/>
      <c r="L17" s="555"/>
      <c r="M17" s="556" t="s">
        <v>1740</v>
      </c>
      <c r="N17" s="556" t="s">
        <v>1741</v>
      </c>
      <c r="O17" s="556" t="s">
        <v>1742</v>
      </c>
      <c r="P17" s="556" t="s">
        <v>1743</v>
      </c>
      <c r="Q17" s="556" t="s">
        <v>1741</v>
      </c>
      <c r="R17" s="556" t="s">
        <v>1742</v>
      </c>
      <c r="S17" s="557" t="s">
        <v>1743</v>
      </c>
      <c r="T17" s="554"/>
      <c r="U17" s="556"/>
      <c r="V17" s="558" t="s">
        <v>1740</v>
      </c>
      <c r="W17" s="556" t="s">
        <v>1741</v>
      </c>
      <c r="X17" s="556" t="s">
        <v>1743</v>
      </c>
      <c r="Y17" s="556" t="s">
        <v>1741</v>
      </c>
      <c r="Z17" s="556" t="s">
        <v>1743</v>
      </c>
    </row>
    <row r="18" spans="1:26" ht="32.25" thickBot="1">
      <c r="A18" s="288"/>
      <c r="B18" s="575" t="str">
        <f>Language!A1636</f>
        <v>Are updated breakpoints in use for the following combinations?</v>
      </c>
      <c r="C18" s="575" t="s">
        <v>7553</v>
      </c>
      <c r="D18" s="570"/>
      <c r="E18" s="453"/>
      <c r="F18" s="271"/>
      <c r="H18" s="26"/>
      <c r="J18" s="26"/>
      <c r="L18" s="559" t="s">
        <v>1760</v>
      </c>
      <c r="M18" s="560">
        <v>30</v>
      </c>
      <c r="N18" s="561" t="s">
        <v>6623</v>
      </c>
      <c r="O18" s="560">
        <v>8</v>
      </c>
      <c r="P18" s="561" t="s">
        <v>6624</v>
      </c>
      <c r="Q18" s="561" t="s">
        <v>6625</v>
      </c>
      <c r="R18" s="560" t="s">
        <v>1764</v>
      </c>
      <c r="S18" s="562" t="s">
        <v>6626</v>
      </c>
      <c r="T18" s="563"/>
      <c r="U18" s="564" t="s">
        <v>1760</v>
      </c>
      <c r="V18" s="560">
        <v>30</v>
      </c>
      <c r="W18" s="561" t="s">
        <v>6627</v>
      </c>
      <c r="X18" s="560" t="s">
        <v>1767</v>
      </c>
      <c r="Y18" s="561" t="s">
        <v>6628</v>
      </c>
      <c r="Z18" s="560" t="s">
        <v>1769</v>
      </c>
    </row>
    <row r="19" spans="1:26" ht="16.5" thickBot="1">
      <c r="A19" s="288"/>
      <c r="B19" s="240" t="str">
        <f>Language!A1637</f>
        <v>(Select NA if the antibiotic is not in use)</v>
      </c>
      <c r="C19" s="240" t="s">
        <v>6271</v>
      </c>
      <c r="D19" s="453"/>
      <c r="E19" s="453"/>
      <c r="F19" s="573"/>
      <c r="L19" s="559" t="s">
        <v>72</v>
      </c>
      <c r="M19" s="560">
        <v>30</v>
      </c>
      <c r="N19" s="561" t="s">
        <v>6627</v>
      </c>
      <c r="O19" s="560">
        <v>2</v>
      </c>
      <c r="P19" s="561" t="s">
        <v>6629</v>
      </c>
      <c r="Q19" s="561" t="s">
        <v>6630</v>
      </c>
      <c r="R19" s="560" t="s">
        <v>1772</v>
      </c>
      <c r="S19" s="562" t="s">
        <v>6631</v>
      </c>
      <c r="T19" s="563"/>
      <c r="U19" s="564" t="s">
        <v>72</v>
      </c>
      <c r="V19" s="560">
        <v>5</v>
      </c>
      <c r="W19" s="561" t="s">
        <v>6627</v>
      </c>
      <c r="X19" s="560" t="s">
        <v>1774</v>
      </c>
      <c r="Y19" s="561" t="s">
        <v>6628</v>
      </c>
      <c r="Z19" s="560" t="s">
        <v>1769</v>
      </c>
    </row>
    <row r="20" spans="1:26" ht="16.5" thickBot="1">
      <c r="A20" s="288" t="s">
        <v>1457</v>
      </c>
      <c r="B20" s="270" t="str">
        <f>Language!A1638</f>
        <v>Enterobacteriaceae and Aztreonam</v>
      </c>
      <c r="C20" s="270" t="s">
        <v>6272</v>
      </c>
      <c r="D20" s="282"/>
      <c r="F20" s="259"/>
      <c r="H20" s="262">
        <f t="shared" ref="H20:H38" si="3">D20</f>
        <v>0</v>
      </c>
      <c r="I20" s="236" t="str">
        <f>IF(H20="Yes",1,IF(H20="No",0,"'"))</f>
        <v>'</v>
      </c>
      <c r="L20" s="559" t="s">
        <v>71</v>
      </c>
      <c r="M20" s="560">
        <v>30</v>
      </c>
      <c r="N20" s="561" t="s">
        <v>6627</v>
      </c>
      <c r="O20" s="560">
        <v>2</v>
      </c>
      <c r="P20" s="561" t="s">
        <v>6629</v>
      </c>
      <c r="Q20" s="561" t="s">
        <v>6632</v>
      </c>
      <c r="R20" s="560" t="s">
        <v>1776</v>
      </c>
      <c r="S20" s="562" t="s">
        <v>6633</v>
      </c>
      <c r="T20" s="563"/>
      <c r="U20" s="564" t="s">
        <v>71</v>
      </c>
      <c r="V20" s="560">
        <v>30</v>
      </c>
      <c r="W20" s="561" t="s">
        <v>6627</v>
      </c>
      <c r="X20" s="560" t="s">
        <v>1774</v>
      </c>
      <c r="Y20" s="561" t="s">
        <v>6634</v>
      </c>
      <c r="Z20" s="560" t="s">
        <v>1779</v>
      </c>
    </row>
    <row r="21" spans="1:26" ht="16.5" thickBot="1">
      <c r="A21" s="288" t="s">
        <v>1458</v>
      </c>
      <c r="B21" s="270" t="str">
        <f>Language!A1639</f>
        <v>Enterobacteriaceae and Cefotaxime</v>
      </c>
      <c r="C21" s="270" t="s">
        <v>6273</v>
      </c>
      <c r="D21" s="282"/>
      <c r="F21" s="259"/>
      <c r="H21" s="262">
        <f t="shared" si="3"/>
        <v>0</v>
      </c>
      <c r="I21" s="236" t="str">
        <f t="shared" ref="I21:I38" si="4">IF(H21="Yes",1,IF(H21="No",0,"'"))</f>
        <v>'</v>
      </c>
      <c r="L21" s="559" t="s">
        <v>1780</v>
      </c>
      <c r="M21" s="560">
        <v>30</v>
      </c>
      <c r="N21" s="561" t="s">
        <v>6623</v>
      </c>
      <c r="O21" s="560">
        <v>8</v>
      </c>
      <c r="P21" s="561" t="s">
        <v>6624</v>
      </c>
      <c r="Q21" s="561" t="s">
        <v>6625</v>
      </c>
      <c r="R21" s="560" t="s">
        <v>1764</v>
      </c>
      <c r="S21" s="562" t="s">
        <v>6626</v>
      </c>
      <c r="T21" s="563"/>
      <c r="U21" s="564" t="s">
        <v>1780</v>
      </c>
      <c r="V21" s="560">
        <v>10</v>
      </c>
      <c r="W21" s="561" t="s">
        <v>6627</v>
      </c>
      <c r="X21" s="560" t="s">
        <v>1767</v>
      </c>
      <c r="Y21" s="561" t="s">
        <v>6635</v>
      </c>
      <c r="Z21" s="560" t="s">
        <v>1782</v>
      </c>
    </row>
    <row r="22" spans="1:26" ht="32.25" thickBot="1">
      <c r="A22" s="288" t="s">
        <v>1459</v>
      </c>
      <c r="B22" s="270" t="str">
        <f>Language!A1640</f>
        <v>Enterobacteriaceae and Ceftriaxone</v>
      </c>
      <c r="C22" s="270" t="s">
        <v>6274</v>
      </c>
      <c r="D22" s="282"/>
      <c r="F22" s="259"/>
      <c r="H22" s="262">
        <f t="shared" si="3"/>
        <v>0</v>
      </c>
      <c r="I22" s="236" t="str">
        <f t="shared" si="4"/>
        <v>'</v>
      </c>
      <c r="L22" s="559" t="s">
        <v>73</v>
      </c>
      <c r="M22" s="560">
        <v>30</v>
      </c>
      <c r="N22" s="561" t="s">
        <v>6636</v>
      </c>
      <c r="O22" s="576" t="s">
        <v>1906</v>
      </c>
      <c r="P22" s="561" t="s">
        <v>6624</v>
      </c>
      <c r="Q22" s="561" t="s">
        <v>6634</v>
      </c>
      <c r="R22" s="560" t="s">
        <v>1784</v>
      </c>
      <c r="S22" s="562" t="s">
        <v>6637</v>
      </c>
      <c r="T22" s="563"/>
      <c r="U22" s="564" t="s">
        <v>73</v>
      </c>
      <c r="V22" s="560">
        <v>30</v>
      </c>
      <c r="W22" s="561" t="s">
        <v>6627</v>
      </c>
      <c r="X22" s="560" t="s">
        <v>1767</v>
      </c>
      <c r="Y22" s="561" t="s">
        <v>6638</v>
      </c>
      <c r="Z22" s="560" t="s">
        <v>1787</v>
      </c>
    </row>
    <row r="23" spans="1:26" ht="16.5" thickBot="1">
      <c r="A23" s="288" t="s">
        <v>1460</v>
      </c>
      <c r="B23" s="270" t="str">
        <f>Language!A1641</f>
        <v>Enterobacteriaceae and Ceftazidime</v>
      </c>
      <c r="C23" s="270" t="s">
        <v>6275</v>
      </c>
      <c r="D23" s="282"/>
      <c r="F23" s="259"/>
      <c r="H23" s="262">
        <f t="shared" si="3"/>
        <v>0</v>
      </c>
      <c r="I23" s="236" t="str">
        <f t="shared" si="4"/>
        <v>'</v>
      </c>
      <c r="L23" s="559" t="s">
        <v>82</v>
      </c>
      <c r="M23" s="560">
        <v>10</v>
      </c>
      <c r="N23" s="561" t="s">
        <v>6627</v>
      </c>
      <c r="O23" s="560">
        <v>2</v>
      </c>
      <c r="P23" s="561" t="s">
        <v>6629</v>
      </c>
      <c r="Q23" s="561" t="s">
        <v>6632</v>
      </c>
      <c r="R23" s="560" t="s">
        <v>1776</v>
      </c>
      <c r="S23" s="562" t="s">
        <v>6633</v>
      </c>
      <c r="T23" s="563"/>
      <c r="U23" s="564" t="s">
        <v>82</v>
      </c>
      <c r="V23" s="560">
        <v>10</v>
      </c>
      <c r="W23" s="561" t="s">
        <v>6636</v>
      </c>
      <c r="X23" s="560" t="s">
        <v>1767</v>
      </c>
      <c r="Y23" s="561" t="s">
        <v>6635</v>
      </c>
      <c r="Z23" s="560" t="s">
        <v>1769</v>
      </c>
    </row>
    <row r="24" spans="1:26" ht="16.5" thickBot="1">
      <c r="A24" s="288" t="s">
        <v>1461</v>
      </c>
      <c r="B24" s="270" t="str">
        <f>Language!A1642</f>
        <v>Enterobacteriaceae and Cefepime</v>
      </c>
      <c r="C24" s="270" t="s">
        <v>6276</v>
      </c>
      <c r="D24" s="282"/>
      <c r="F24" s="259"/>
      <c r="H24" s="262">
        <f t="shared" si="3"/>
        <v>0</v>
      </c>
      <c r="I24" s="236" t="str">
        <f t="shared" si="4"/>
        <v>'</v>
      </c>
      <c r="L24" s="559" t="s">
        <v>80</v>
      </c>
      <c r="M24" s="560">
        <v>10</v>
      </c>
      <c r="N24" s="561" t="s">
        <v>6627</v>
      </c>
      <c r="O24" s="560">
        <v>2</v>
      </c>
      <c r="P24" s="561" t="s">
        <v>6629</v>
      </c>
      <c r="Q24" s="561" t="s">
        <v>6632</v>
      </c>
      <c r="R24" s="560" t="s">
        <v>1776</v>
      </c>
      <c r="S24" s="562" t="s">
        <v>6633</v>
      </c>
      <c r="T24" s="563"/>
      <c r="U24" s="564" t="s">
        <v>80</v>
      </c>
      <c r="V24" s="560">
        <v>10</v>
      </c>
      <c r="W24" s="561" t="s">
        <v>6636</v>
      </c>
      <c r="X24" s="560" t="s">
        <v>1788</v>
      </c>
      <c r="Y24" s="561" t="s">
        <v>6635</v>
      </c>
      <c r="Z24" s="560" t="s">
        <v>1789</v>
      </c>
    </row>
    <row r="25" spans="1:26" ht="16.5" thickBot="1">
      <c r="A25" s="288" t="s">
        <v>1462</v>
      </c>
      <c r="B25" s="270" t="str">
        <f>Language!A1643</f>
        <v>Enterobacteriaceae and Imipenem</v>
      </c>
      <c r="C25" s="270" t="s">
        <v>6277</v>
      </c>
      <c r="D25" s="282"/>
      <c r="F25" s="259"/>
      <c r="H25" s="262">
        <f t="shared" si="3"/>
        <v>0</v>
      </c>
      <c r="I25" s="236" t="str">
        <f t="shared" si="4"/>
        <v>'</v>
      </c>
      <c r="L25" s="559" t="s">
        <v>1790</v>
      </c>
      <c r="M25" s="560">
        <v>10</v>
      </c>
      <c r="N25" s="561" t="s">
        <v>6627</v>
      </c>
      <c r="O25" s="560">
        <v>2</v>
      </c>
      <c r="P25" s="561" t="s">
        <v>6629</v>
      </c>
      <c r="Q25" s="561" t="s">
        <v>6632</v>
      </c>
      <c r="R25" s="560" t="s">
        <v>1776</v>
      </c>
      <c r="S25" s="562" t="s">
        <v>6633</v>
      </c>
      <c r="T25" s="563"/>
      <c r="U25" s="564" t="s">
        <v>1790</v>
      </c>
      <c r="V25" s="560">
        <v>10</v>
      </c>
      <c r="W25" s="561" t="s">
        <v>6627</v>
      </c>
      <c r="X25" s="560" t="s">
        <v>1774</v>
      </c>
      <c r="Y25" s="561" t="s">
        <v>6621</v>
      </c>
      <c r="Z25" s="560" t="s">
        <v>1787</v>
      </c>
    </row>
    <row r="26" spans="1:26" ht="16.5" thickBot="1">
      <c r="A26" s="288" t="s">
        <v>1463</v>
      </c>
      <c r="B26" s="270" t="str">
        <f>Language!A1644</f>
        <v>Enterobacteriaceae and Meropenem</v>
      </c>
      <c r="C26" s="270" t="s">
        <v>6278</v>
      </c>
      <c r="D26" s="282"/>
      <c r="F26" s="259"/>
      <c r="H26" s="262">
        <f t="shared" si="3"/>
        <v>0</v>
      </c>
      <c r="I26" s="236" t="str">
        <f t="shared" si="4"/>
        <v>'</v>
      </c>
      <c r="L26" s="559" t="s">
        <v>81</v>
      </c>
      <c r="M26" s="560">
        <v>10</v>
      </c>
      <c r="N26" s="561" t="s">
        <v>6639</v>
      </c>
      <c r="O26" s="560">
        <v>1</v>
      </c>
      <c r="P26" s="561" t="s">
        <v>6620</v>
      </c>
      <c r="Q26" s="561" t="s">
        <v>6635</v>
      </c>
      <c r="R26" s="560" t="s">
        <v>1792</v>
      </c>
      <c r="S26" s="562" t="s">
        <v>6637</v>
      </c>
      <c r="T26" s="563"/>
      <c r="U26" s="564" t="s">
        <v>81</v>
      </c>
      <c r="V26" s="560">
        <v>10</v>
      </c>
      <c r="W26" s="561" t="s">
        <v>6639</v>
      </c>
      <c r="X26" s="560" t="s">
        <v>1793</v>
      </c>
      <c r="Y26" s="561" t="s">
        <v>6634</v>
      </c>
      <c r="Z26" s="560" t="s">
        <v>1794</v>
      </c>
    </row>
    <row r="27" spans="1:26" ht="16.5" thickBot="1">
      <c r="A27" s="288" t="s">
        <v>1464</v>
      </c>
      <c r="B27" s="270" t="str">
        <f>Language!A1645</f>
        <v>Enterobacteriaceae and Ertapenem</v>
      </c>
      <c r="C27" s="270" t="s">
        <v>6279</v>
      </c>
      <c r="D27" s="282"/>
      <c r="F27" s="259"/>
      <c r="H27" s="262">
        <f t="shared" si="3"/>
        <v>0</v>
      </c>
      <c r="I27" s="236" t="str">
        <f t="shared" si="4"/>
        <v>'</v>
      </c>
      <c r="L27" s="655" t="s">
        <v>1795</v>
      </c>
      <c r="M27" s="656"/>
      <c r="N27" s="659" t="s">
        <v>1736</v>
      </c>
      <c r="O27" s="660"/>
      <c r="P27" s="660"/>
      <c r="Q27" s="660"/>
      <c r="R27" s="660"/>
      <c r="S27" s="660"/>
      <c r="T27" s="554"/>
      <c r="U27" s="661" t="s">
        <v>1795</v>
      </c>
      <c r="V27" s="656"/>
      <c r="W27" s="659" t="s">
        <v>1737</v>
      </c>
      <c r="X27" s="660"/>
      <c r="Y27" s="660"/>
      <c r="Z27" s="663"/>
    </row>
    <row r="28" spans="1:26" ht="16.5" thickBot="1">
      <c r="A28" s="288" t="s">
        <v>1465</v>
      </c>
      <c r="B28" s="270" t="str">
        <f>Language!A1646</f>
        <v>Enterobacteriaceae and Doripenem</v>
      </c>
      <c r="C28" s="270" t="s">
        <v>6280</v>
      </c>
      <c r="D28" s="282"/>
      <c r="F28" s="259"/>
      <c r="H28" s="262">
        <f t="shared" si="3"/>
        <v>0</v>
      </c>
      <c r="I28" s="236" t="str">
        <f t="shared" si="4"/>
        <v>'</v>
      </c>
      <c r="L28" s="657"/>
      <c r="M28" s="658"/>
      <c r="N28" s="659" t="s">
        <v>1738</v>
      </c>
      <c r="O28" s="660"/>
      <c r="P28" s="663"/>
      <c r="Q28" s="659" t="s">
        <v>1739</v>
      </c>
      <c r="R28" s="660"/>
      <c r="S28" s="660"/>
      <c r="T28" s="554"/>
      <c r="U28" s="662"/>
      <c r="V28" s="658"/>
      <c r="W28" s="659" t="s">
        <v>1738</v>
      </c>
      <c r="X28" s="663"/>
      <c r="Y28" s="659" t="s">
        <v>1739</v>
      </c>
      <c r="Z28" s="663"/>
    </row>
    <row r="29" spans="1:26" ht="32.25" thickBot="1">
      <c r="A29" s="288" t="s">
        <v>1466</v>
      </c>
      <c r="B29" s="270" t="str">
        <f>Language!A1647</f>
        <v>Acinetobacter and Imipenem</v>
      </c>
      <c r="C29" s="270" t="s">
        <v>6281</v>
      </c>
      <c r="D29" s="282"/>
      <c r="F29" s="259"/>
      <c r="H29" s="262">
        <f t="shared" si="3"/>
        <v>0</v>
      </c>
      <c r="I29" s="236" t="str">
        <f t="shared" si="4"/>
        <v>'</v>
      </c>
      <c r="L29" s="555"/>
      <c r="M29" s="556" t="s">
        <v>1740</v>
      </c>
      <c r="N29" s="556" t="s">
        <v>1741</v>
      </c>
      <c r="O29" s="556" t="s">
        <v>1742</v>
      </c>
      <c r="P29" s="556" t="s">
        <v>1743</v>
      </c>
      <c r="Q29" s="556" t="s">
        <v>1741</v>
      </c>
      <c r="R29" s="556" t="s">
        <v>1742</v>
      </c>
      <c r="S29" s="557" t="s">
        <v>1743</v>
      </c>
      <c r="T29" s="554"/>
      <c r="U29" s="556"/>
      <c r="V29" s="558" t="s">
        <v>1740</v>
      </c>
      <c r="W29" s="556" t="s">
        <v>1741</v>
      </c>
      <c r="X29" s="556" t="s">
        <v>1743</v>
      </c>
      <c r="Y29" s="556" t="s">
        <v>1741</v>
      </c>
      <c r="Z29" s="556" t="s">
        <v>1743</v>
      </c>
    </row>
    <row r="30" spans="1:26" ht="16.5" thickBot="1">
      <c r="A30" s="288" t="s">
        <v>1467</v>
      </c>
      <c r="B30" s="270" t="str">
        <f>Language!A1648</f>
        <v>Acinetobacter and Meropenem</v>
      </c>
      <c r="C30" s="270" t="s">
        <v>6282</v>
      </c>
      <c r="D30" s="282"/>
      <c r="F30" s="259"/>
      <c r="H30" s="262">
        <f t="shared" si="3"/>
        <v>0</v>
      </c>
      <c r="I30" s="236" t="str">
        <f t="shared" si="4"/>
        <v>'</v>
      </c>
      <c r="L30" s="559" t="s">
        <v>82</v>
      </c>
      <c r="M30" s="560">
        <v>10</v>
      </c>
      <c r="N30" s="561" t="s">
        <v>6636</v>
      </c>
      <c r="O30" s="560">
        <v>4</v>
      </c>
      <c r="P30" s="561" t="s">
        <v>6640</v>
      </c>
      <c r="Q30" s="561" t="s">
        <v>6635</v>
      </c>
      <c r="R30" s="560" t="s">
        <v>1792</v>
      </c>
      <c r="S30" s="562" t="s">
        <v>6637</v>
      </c>
      <c r="T30" s="563"/>
      <c r="U30" s="564" t="s">
        <v>82</v>
      </c>
      <c r="V30" s="560">
        <v>10</v>
      </c>
      <c r="W30" s="561" t="s">
        <v>6636</v>
      </c>
      <c r="X30" s="560" t="s">
        <v>1767</v>
      </c>
      <c r="Y30" s="561" t="s">
        <v>6621</v>
      </c>
      <c r="Z30" s="560" t="s">
        <v>1787</v>
      </c>
    </row>
    <row r="31" spans="1:26" ht="16.5" thickBot="1">
      <c r="A31" s="288" t="s">
        <v>1468</v>
      </c>
      <c r="B31" s="270" t="str">
        <f>Language!A1649</f>
        <v>Acinetobacter and Doripenem</v>
      </c>
      <c r="C31" s="270" t="s">
        <v>6283</v>
      </c>
      <c r="D31" s="282"/>
      <c r="F31" s="259"/>
      <c r="H31" s="262">
        <f t="shared" si="3"/>
        <v>0</v>
      </c>
      <c r="I31" s="236" t="str">
        <f t="shared" si="4"/>
        <v>'</v>
      </c>
      <c r="L31" s="559" t="s">
        <v>80</v>
      </c>
      <c r="M31" s="560">
        <v>10</v>
      </c>
      <c r="N31" s="561" t="s">
        <v>6636</v>
      </c>
      <c r="O31" s="560">
        <v>4</v>
      </c>
      <c r="P31" s="561" t="s">
        <v>6640</v>
      </c>
      <c r="Q31" s="561" t="s">
        <v>6641</v>
      </c>
      <c r="R31" s="560" t="s">
        <v>1798</v>
      </c>
      <c r="S31" s="562" t="s">
        <v>6642</v>
      </c>
      <c r="T31" s="563"/>
      <c r="U31" s="564" t="s">
        <v>80</v>
      </c>
      <c r="V31" s="560">
        <v>10</v>
      </c>
      <c r="W31" s="561" t="s">
        <v>6636</v>
      </c>
      <c r="X31" s="560" t="s">
        <v>1788</v>
      </c>
      <c r="Y31" s="561" t="s">
        <v>6625</v>
      </c>
      <c r="Z31" s="560" t="s">
        <v>1800</v>
      </c>
    </row>
    <row r="32" spans="1:26" ht="16.5" thickBot="1">
      <c r="A32" s="288" t="s">
        <v>1469</v>
      </c>
      <c r="B32" s="270" t="str">
        <f>Language!A1650</f>
        <v>Pseudomonas and Cefepime</v>
      </c>
      <c r="C32" s="270" t="s">
        <v>6284</v>
      </c>
      <c r="D32" s="282"/>
      <c r="F32" s="259"/>
      <c r="H32" s="262">
        <f t="shared" si="3"/>
        <v>0</v>
      </c>
      <c r="I32" s="236" t="str">
        <f t="shared" si="4"/>
        <v>'</v>
      </c>
      <c r="L32" s="559" t="s">
        <v>1790</v>
      </c>
      <c r="M32" s="560">
        <v>10</v>
      </c>
      <c r="N32" s="561" t="s">
        <v>6636</v>
      </c>
      <c r="O32" s="560">
        <v>4</v>
      </c>
      <c r="P32" s="561" t="s">
        <v>6640</v>
      </c>
      <c r="Q32" s="561" t="s">
        <v>6641</v>
      </c>
      <c r="R32" s="560" t="s">
        <v>1798</v>
      </c>
      <c r="S32" s="562" t="s">
        <v>6642</v>
      </c>
      <c r="T32" s="563"/>
      <c r="U32" s="564" t="s">
        <v>1790</v>
      </c>
      <c r="V32" s="560" t="s">
        <v>1751</v>
      </c>
      <c r="W32" s="560" t="s">
        <v>1751</v>
      </c>
      <c r="X32" s="560" t="s">
        <v>1751</v>
      </c>
      <c r="Y32" s="560" t="s">
        <v>1751</v>
      </c>
      <c r="Z32" s="560" t="s">
        <v>1751</v>
      </c>
    </row>
    <row r="33" spans="1:26" ht="16.5" thickBot="1">
      <c r="A33" s="288" t="s">
        <v>1470</v>
      </c>
      <c r="B33" s="270" t="str">
        <f>Language!A1651</f>
        <v>Pseudomonas and Piperacillin</v>
      </c>
      <c r="C33" s="270" t="s">
        <v>6285</v>
      </c>
      <c r="D33" s="282"/>
      <c r="F33" s="259"/>
      <c r="H33" s="262">
        <f t="shared" si="3"/>
        <v>0</v>
      </c>
      <c r="I33" s="236" t="str">
        <f t="shared" si="4"/>
        <v>'</v>
      </c>
      <c r="L33" s="655" t="s">
        <v>184</v>
      </c>
      <c r="M33" s="656"/>
      <c r="N33" s="659" t="s">
        <v>1736</v>
      </c>
      <c r="O33" s="660"/>
      <c r="P33" s="660"/>
      <c r="Q33" s="660"/>
      <c r="R33" s="660"/>
      <c r="S33" s="660"/>
      <c r="T33" s="554"/>
      <c r="U33" s="661" t="s">
        <v>184</v>
      </c>
      <c r="V33" s="656"/>
      <c r="W33" s="659" t="s">
        <v>1737</v>
      </c>
      <c r="X33" s="660"/>
      <c r="Y33" s="660"/>
      <c r="Z33" s="663"/>
    </row>
    <row r="34" spans="1:26" ht="16.5" thickBot="1">
      <c r="A34" s="288" t="s">
        <v>1471</v>
      </c>
      <c r="B34" s="270" t="str">
        <f>Language!A1652</f>
        <v>Pseudomonas and Piperacillin-Tazobactam</v>
      </c>
      <c r="C34" s="270" t="s">
        <v>6286</v>
      </c>
      <c r="D34" s="282"/>
      <c r="F34" s="259"/>
      <c r="H34" s="262">
        <f t="shared" si="3"/>
        <v>0</v>
      </c>
      <c r="I34" s="236" t="str">
        <f t="shared" si="4"/>
        <v>'</v>
      </c>
      <c r="L34" s="657"/>
      <c r="M34" s="658"/>
      <c r="N34" s="659" t="s">
        <v>1738</v>
      </c>
      <c r="O34" s="660"/>
      <c r="P34" s="663"/>
      <c r="Q34" s="659" t="s">
        <v>1739</v>
      </c>
      <c r="R34" s="660"/>
      <c r="S34" s="660"/>
      <c r="T34" s="554"/>
      <c r="U34" s="662"/>
      <c r="V34" s="658"/>
      <c r="W34" s="659" t="s">
        <v>1738</v>
      </c>
      <c r="X34" s="663"/>
      <c r="Y34" s="659" t="s">
        <v>1739</v>
      </c>
      <c r="Z34" s="663"/>
    </row>
    <row r="35" spans="1:26" ht="32.25" thickBot="1">
      <c r="A35" s="288" t="s">
        <v>1472</v>
      </c>
      <c r="B35" s="270" t="str">
        <f>Language!A1653</f>
        <v>Pseudomonas and Ticarcillin-Clavulanate</v>
      </c>
      <c r="C35" s="270" t="s">
        <v>6287</v>
      </c>
      <c r="D35" s="282"/>
      <c r="F35" s="259"/>
      <c r="H35" s="262">
        <f t="shared" si="3"/>
        <v>0</v>
      </c>
      <c r="I35" s="236" t="str">
        <f t="shared" si="4"/>
        <v>'</v>
      </c>
      <c r="L35" s="555"/>
      <c r="M35" s="556" t="s">
        <v>1740</v>
      </c>
      <c r="N35" s="556" t="s">
        <v>1741</v>
      </c>
      <c r="O35" s="556" t="s">
        <v>1742</v>
      </c>
      <c r="P35" s="556" t="s">
        <v>1743</v>
      </c>
      <c r="Q35" s="556" t="s">
        <v>1741</v>
      </c>
      <c r="R35" s="556" t="s">
        <v>1742</v>
      </c>
      <c r="S35" s="557" t="s">
        <v>1743</v>
      </c>
      <c r="T35" s="554"/>
      <c r="U35" s="556"/>
      <c r="V35" s="558" t="s">
        <v>1740</v>
      </c>
      <c r="W35" s="556" t="s">
        <v>1741</v>
      </c>
      <c r="X35" s="556" t="s">
        <v>1743</v>
      </c>
      <c r="Y35" s="556" t="s">
        <v>1741</v>
      </c>
      <c r="Z35" s="556" t="s">
        <v>1743</v>
      </c>
    </row>
    <row r="36" spans="1:26" ht="16.5" thickBot="1">
      <c r="A36" s="288" t="s">
        <v>1473</v>
      </c>
      <c r="B36" s="270" t="str">
        <f>Language!A1654</f>
        <v>Pseudomonas and Imipenem</v>
      </c>
      <c r="C36" s="270" t="s">
        <v>6288</v>
      </c>
      <c r="D36" s="282"/>
      <c r="F36" s="259"/>
      <c r="H36" s="262">
        <f t="shared" si="3"/>
        <v>0</v>
      </c>
      <c r="I36" s="236" t="str">
        <f t="shared" si="4"/>
        <v>'</v>
      </c>
      <c r="L36" s="559" t="s">
        <v>1760</v>
      </c>
      <c r="M36" s="560">
        <v>30</v>
      </c>
      <c r="N36" s="561" t="s">
        <v>6643</v>
      </c>
      <c r="O36" s="560">
        <v>16</v>
      </c>
      <c r="P36" s="561" t="s">
        <v>6644</v>
      </c>
      <c r="Q36" s="561" t="s">
        <v>6635</v>
      </c>
      <c r="R36" s="560" t="s">
        <v>1803</v>
      </c>
      <c r="S36" s="562" t="s">
        <v>6645</v>
      </c>
      <c r="T36" s="563"/>
      <c r="U36" s="564" t="s">
        <v>1760</v>
      </c>
      <c r="V36" s="560">
        <v>30</v>
      </c>
      <c r="W36" s="561" t="s">
        <v>6646</v>
      </c>
      <c r="X36" s="560" t="s">
        <v>1806</v>
      </c>
      <c r="Y36" s="561" t="s">
        <v>6641</v>
      </c>
      <c r="Z36" s="560" t="s">
        <v>1807</v>
      </c>
    </row>
    <row r="37" spans="1:26" ht="16.5" thickBot="1">
      <c r="A37" s="288" t="s">
        <v>1474</v>
      </c>
      <c r="B37" s="270" t="str">
        <f>Language!A1655</f>
        <v>Pseudomonas and Meropenem</v>
      </c>
      <c r="C37" s="270" t="s">
        <v>6289</v>
      </c>
      <c r="D37" s="282"/>
      <c r="F37" s="259"/>
      <c r="H37" s="262">
        <f t="shared" si="3"/>
        <v>0</v>
      </c>
      <c r="I37" s="236" t="str">
        <f t="shared" si="4"/>
        <v>'</v>
      </c>
      <c r="L37" s="559" t="s">
        <v>1808</v>
      </c>
      <c r="M37" s="560">
        <v>100</v>
      </c>
      <c r="N37" s="561" t="s">
        <v>6646</v>
      </c>
      <c r="O37" s="560" t="s">
        <v>1809</v>
      </c>
      <c r="P37" s="561" t="s">
        <v>6647</v>
      </c>
      <c r="Q37" s="561" t="s">
        <v>6625</v>
      </c>
      <c r="R37" s="560" t="s">
        <v>1811</v>
      </c>
      <c r="S37" s="562" t="s">
        <v>6642</v>
      </c>
      <c r="T37" s="563"/>
      <c r="U37" s="564" t="s">
        <v>1808</v>
      </c>
      <c r="V37" s="560">
        <v>30</v>
      </c>
      <c r="W37" s="561" t="s">
        <v>6646</v>
      </c>
      <c r="X37" s="560" t="s">
        <v>1806</v>
      </c>
      <c r="Y37" s="561" t="s">
        <v>6641</v>
      </c>
      <c r="Z37" s="560" t="s">
        <v>1807</v>
      </c>
    </row>
    <row r="38" spans="1:26" ht="32.25" thickBot="1">
      <c r="A38" s="288" t="s">
        <v>1475</v>
      </c>
      <c r="B38" s="270" t="str">
        <f>Language!A1656</f>
        <v>Pseudomonas and Doripenem</v>
      </c>
      <c r="C38" s="270" t="s">
        <v>6290</v>
      </c>
      <c r="D38" s="282"/>
      <c r="F38" s="259"/>
      <c r="H38" s="262">
        <f t="shared" si="3"/>
        <v>0</v>
      </c>
      <c r="I38" s="236" t="str">
        <f t="shared" si="4"/>
        <v>'</v>
      </c>
      <c r="L38" s="559" t="s">
        <v>1812</v>
      </c>
      <c r="M38" s="560" t="s">
        <v>1813</v>
      </c>
      <c r="N38" s="561" t="s">
        <v>6646</v>
      </c>
      <c r="O38" s="560" t="s">
        <v>1809</v>
      </c>
      <c r="P38" s="561" t="s">
        <v>6647</v>
      </c>
      <c r="Q38" s="561" t="s">
        <v>6625</v>
      </c>
      <c r="R38" s="560" t="s">
        <v>1764</v>
      </c>
      <c r="S38" s="562" t="s">
        <v>6626</v>
      </c>
      <c r="T38" s="563"/>
      <c r="U38" s="564" t="s">
        <v>1812</v>
      </c>
      <c r="V38" s="560" t="s">
        <v>1814</v>
      </c>
      <c r="W38" s="561" t="s">
        <v>6646</v>
      </c>
      <c r="X38" s="560" t="s">
        <v>1806</v>
      </c>
      <c r="Y38" s="561" t="s">
        <v>6641</v>
      </c>
      <c r="Z38" s="560" t="s">
        <v>1807</v>
      </c>
    </row>
    <row r="39" spans="1:26" ht="32.25" thickBot="1">
      <c r="A39" s="288"/>
      <c r="D39" s="453"/>
      <c r="E39" s="453"/>
      <c r="F39" s="573"/>
      <c r="H39" s="453"/>
      <c r="L39" s="559" t="s">
        <v>1815</v>
      </c>
      <c r="M39" s="560" t="s">
        <v>1816</v>
      </c>
      <c r="N39" s="561" t="s">
        <v>6646</v>
      </c>
      <c r="O39" s="560" t="s">
        <v>1809</v>
      </c>
      <c r="P39" s="561" t="s">
        <v>6647</v>
      </c>
      <c r="Q39" s="561" t="s">
        <v>6621</v>
      </c>
      <c r="R39" s="560" t="s">
        <v>1817</v>
      </c>
      <c r="S39" s="562" t="s">
        <v>6645</v>
      </c>
      <c r="T39" s="563"/>
      <c r="U39" s="564" t="s">
        <v>1815</v>
      </c>
      <c r="V39" s="560" t="s">
        <v>1816</v>
      </c>
      <c r="W39" s="561" t="s">
        <v>6646</v>
      </c>
      <c r="X39" s="560" t="s">
        <v>1806</v>
      </c>
      <c r="Y39" s="561" t="s">
        <v>6641</v>
      </c>
      <c r="Z39" s="560" t="s">
        <v>1807</v>
      </c>
    </row>
    <row r="40" spans="1:26" ht="16.5" thickBot="1">
      <c r="A40" s="294"/>
      <c r="B40" s="32" t="str">
        <f>Language!A1657</f>
        <v>PHENOTYPIC ESBL TESTING</v>
      </c>
      <c r="C40" s="32" t="s">
        <v>6291</v>
      </c>
      <c r="D40" s="33"/>
      <c r="F40" s="227"/>
      <c r="G40" s="256"/>
      <c r="I40" s="256"/>
      <c r="L40" s="559" t="s">
        <v>73</v>
      </c>
      <c r="M40" s="560">
        <v>30</v>
      </c>
      <c r="N40" s="561" t="s">
        <v>6643</v>
      </c>
      <c r="O40" s="560">
        <v>16</v>
      </c>
      <c r="P40" s="561" t="s">
        <v>6644</v>
      </c>
      <c r="Q40" s="561" t="s">
        <v>6641</v>
      </c>
      <c r="R40" s="560" t="s">
        <v>1798</v>
      </c>
      <c r="S40" s="562" t="s">
        <v>6642</v>
      </c>
      <c r="T40" s="563"/>
      <c r="U40" s="564" t="s">
        <v>73</v>
      </c>
      <c r="V40" s="560">
        <v>30</v>
      </c>
      <c r="W40" s="561" t="s">
        <v>6643</v>
      </c>
      <c r="X40" s="560" t="s">
        <v>1788</v>
      </c>
      <c r="Y40" s="561" t="s">
        <v>6625</v>
      </c>
      <c r="Z40" s="560" t="s">
        <v>1787</v>
      </c>
    </row>
    <row r="41" spans="1:26" ht="79.5" thickBot="1">
      <c r="A41" s="288"/>
      <c r="B41" s="577" t="str">
        <f>Language!A1658</f>
        <v>NOTE: Questions 12.26 and 12.27 only apply to labs that do NOT use current cephalosporin and aztreonam breakpoints. If this lab uses current breakpoints, select NA for both questions and skip to question 12.28</v>
      </c>
      <c r="C41" s="577" t="s">
        <v>7554</v>
      </c>
      <c r="D41" s="26"/>
      <c r="F41" s="271"/>
      <c r="H41" s="26"/>
      <c r="L41" s="559" t="s">
        <v>82</v>
      </c>
      <c r="M41" s="560">
        <v>10</v>
      </c>
      <c r="N41" s="561" t="s">
        <v>6636</v>
      </c>
      <c r="O41" s="560">
        <v>4</v>
      </c>
      <c r="P41" s="561" t="s">
        <v>6640</v>
      </c>
      <c r="Q41" s="561" t="s">
        <v>6648</v>
      </c>
      <c r="R41" s="560" t="s">
        <v>1819</v>
      </c>
      <c r="S41" s="562" t="s">
        <v>6645</v>
      </c>
      <c r="T41" s="563"/>
      <c r="U41" s="564" t="s">
        <v>82</v>
      </c>
      <c r="V41" s="560">
        <v>10</v>
      </c>
      <c r="W41" s="561" t="s">
        <v>6623</v>
      </c>
      <c r="X41" s="560" t="s">
        <v>1767</v>
      </c>
      <c r="Y41" s="561" t="s">
        <v>6628</v>
      </c>
      <c r="Z41" s="560" t="s">
        <v>1820</v>
      </c>
    </row>
    <row r="42" spans="1:26" ht="111" thickBot="1">
      <c r="A42" s="288" t="s">
        <v>1476</v>
      </c>
      <c r="B42" s="229" t="str">
        <f>Language!A1659</f>
        <v>Labs that do NOT use current cephalosporin and aztreonam breakpoints must perform routine ESBL phenotype testing. For ESBL-positive isolates, all penicillins, cephalosporins, and aztreonam that test susceptible must be reported as resistant. Is this practice (changing ESBL + interpretations from S to R) in place?</v>
      </c>
      <c r="C42" s="229" t="s">
        <v>7555</v>
      </c>
      <c r="D42" s="282"/>
      <c r="F42" s="578"/>
      <c r="H42" s="262">
        <f>D42</f>
        <v>0</v>
      </c>
      <c r="I42" s="236" t="str">
        <f>IF(H42="Yes",1,IF(H42="No",0,"'"))</f>
        <v>'</v>
      </c>
      <c r="J42" s="236" t="str">
        <f>IF(D42="No","Red Flag","'")</f>
        <v>'</v>
      </c>
      <c r="L42" s="559" t="s">
        <v>80</v>
      </c>
      <c r="M42" s="560">
        <v>10</v>
      </c>
      <c r="N42" s="561" t="s">
        <v>6636</v>
      </c>
      <c r="O42" s="560">
        <v>4</v>
      </c>
      <c r="P42" s="561" t="s">
        <v>6640</v>
      </c>
      <c r="Q42" s="561" t="s">
        <v>6648</v>
      </c>
      <c r="R42" s="560" t="s">
        <v>1819</v>
      </c>
      <c r="S42" s="562" t="s">
        <v>6645</v>
      </c>
      <c r="T42" s="563"/>
      <c r="U42" s="564" t="s">
        <v>80</v>
      </c>
      <c r="V42" s="560">
        <v>10</v>
      </c>
      <c r="W42" s="561" t="s">
        <v>6636</v>
      </c>
      <c r="X42" s="560" t="s">
        <v>1788</v>
      </c>
      <c r="Y42" s="561" t="s">
        <v>6621</v>
      </c>
      <c r="Z42" s="560" t="s">
        <v>1807</v>
      </c>
    </row>
    <row r="43" spans="1:26" ht="111" thickBot="1">
      <c r="A43" s="288" t="s">
        <v>1477</v>
      </c>
      <c r="B43" s="229" t="str">
        <f>Language!A1660</f>
        <v>Labs that do NOT use current aztreonam and cephalosporin breakpoints should attach a warning comment to the report for ESBL positive organisms: “ESBL-producers should be considered clinically resistant to all penicillins, cephalosporins, and aztreonam.” Is this practice in place?</v>
      </c>
      <c r="C43" s="229" t="s">
        <v>7564</v>
      </c>
      <c r="D43" s="282"/>
      <c r="F43" s="579"/>
      <c r="H43" s="262">
        <f>D43</f>
        <v>0</v>
      </c>
      <c r="I43" s="236" t="str">
        <f t="shared" ref="I43:I44" si="5">IF(H43="Yes",1,IF(H43="No",0,"'"))</f>
        <v>'</v>
      </c>
      <c r="J43" s="236" t="str">
        <f>IF(D43="No","Red Flag","'")</f>
        <v>'</v>
      </c>
      <c r="L43" s="559" t="s">
        <v>1790</v>
      </c>
      <c r="M43" s="560">
        <v>10</v>
      </c>
      <c r="N43" s="561" t="s">
        <v>6636</v>
      </c>
      <c r="O43" s="560">
        <v>4</v>
      </c>
      <c r="P43" s="561" t="s">
        <v>6640</v>
      </c>
      <c r="Q43" s="561" t="s">
        <v>6648</v>
      </c>
      <c r="R43" s="560" t="s">
        <v>1819</v>
      </c>
      <c r="S43" s="562" t="s">
        <v>6645</v>
      </c>
      <c r="T43" s="563"/>
      <c r="U43" s="564" t="s">
        <v>1790</v>
      </c>
      <c r="V43" s="560" t="s">
        <v>1751</v>
      </c>
      <c r="W43" s="560" t="s">
        <v>1751</v>
      </c>
      <c r="X43" s="560" t="s">
        <v>1751</v>
      </c>
      <c r="Y43" s="560" t="s">
        <v>1751</v>
      </c>
      <c r="Z43" s="560" t="s">
        <v>1751</v>
      </c>
    </row>
    <row r="44" spans="1:26" ht="141.75">
      <c r="A44" s="288" t="s">
        <v>1478</v>
      </c>
      <c r="B44" s="229" t="str">
        <f>Language!A1661</f>
        <v>For labs that DO use current cephalosporin and aztreonam breakpoints, CLSI and EUCAST no longer recommend routine testing for ESBL phenotype. Furthermore, if ESBL testing is performed and the test is positive, interpretations for beta-lactam agents do NOT need to be changed from susceptible to resistant. Has the lab discontinued editing AST results based on the ESBL result?</v>
      </c>
      <c r="C44" s="229" t="s">
        <v>7556</v>
      </c>
      <c r="D44" s="282"/>
      <c r="F44" s="580"/>
      <c r="H44" s="262">
        <f>D44</f>
        <v>0</v>
      </c>
      <c r="I44" s="236" t="str">
        <f t="shared" si="5"/>
        <v>'</v>
      </c>
      <c r="K44" s="581"/>
    </row>
    <row r="45" spans="1:26" ht="31.5">
      <c r="A45" s="288"/>
      <c r="B45" s="240" t="str">
        <f>Language!A1662</f>
        <v>Note: Select NA if the lab does NOT use current cephalosporin and aztreonam breakpoints</v>
      </c>
      <c r="C45" s="240" t="s">
        <v>7557</v>
      </c>
      <c r="D45" s="26"/>
      <c r="F45" s="271"/>
      <c r="H45" s="262"/>
      <c r="I45" s="236"/>
      <c r="J45" s="26"/>
    </row>
    <row r="46" spans="1:26" ht="47.25">
      <c r="A46" s="288" t="s">
        <v>1479</v>
      </c>
      <c r="B46" s="229" t="str">
        <f>Language!A1663</f>
        <v xml:space="preserve">Does the lab perform any phenotypic tests for ESBL production? Including disks, gradient strips, or a screening well in an automated system. </v>
      </c>
      <c r="C46" s="229" t="s">
        <v>7565</v>
      </c>
      <c r="D46" s="582"/>
      <c r="F46" s="266"/>
      <c r="H46" s="262">
        <f>D46</f>
        <v>0</v>
      </c>
      <c r="I46" s="236" t="str">
        <f>IF(H46="Yes",1,"'")</f>
        <v>'</v>
      </c>
      <c r="J46" s="26"/>
    </row>
    <row r="47" spans="1:26" ht="31.5">
      <c r="A47" s="288"/>
      <c r="B47" s="240" t="str">
        <f>Language!A1664</f>
        <v>If no, answer NA until Carbapenemase Testing Section</v>
      </c>
      <c r="C47" s="240" t="s">
        <v>6292</v>
      </c>
      <c r="D47" s="26"/>
      <c r="F47" s="271"/>
      <c r="H47" s="262"/>
      <c r="I47" s="236"/>
      <c r="J47" s="26"/>
    </row>
    <row r="48" spans="1:26" ht="47.25">
      <c r="A48" s="288" t="s">
        <v>1480</v>
      </c>
      <c r="B48" s="229" t="str">
        <f>Language!A1665</f>
        <v>Does the phenotypic ESBL method include testing both cefotaxime (or ceftriaxone) AND ceftazidime alone and in combination with clavulanic acid?</v>
      </c>
      <c r="C48" s="229" t="s">
        <v>6293</v>
      </c>
      <c r="D48" s="282"/>
      <c r="F48" s="259"/>
      <c r="H48" s="262">
        <f>D48</f>
        <v>0</v>
      </c>
      <c r="I48" s="236" t="str">
        <f>IF(H48="Yes",1,IF(H48="No",0,"'"))</f>
        <v>'</v>
      </c>
      <c r="J48" s="26"/>
    </row>
    <row r="49" spans="1:11" ht="31.5">
      <c r="A49" s="288" t="s">
        <v>1481</v>
      </c>
      <c r="B49" s="229" t="str">
        <f>Language!A1666</f>
        <v>Does the lab perform any genotypic tests for ESBL production? (E.g. PCR)</v>
      </c>
      <c r="C49" s="229" t="s">
        <v>6294</v>
      </c>
      <c r="D49" s="282"/>
      <c r="F49" s="266"/>
      <c r="H49" s="262">
        <f t="shared" ref="H49" si="6">D49</f>
        <v>0</v>
      </c>
      <c r="I49" s="236" t="str">
        <f>IF(H49="Yes",1,"'")</f>
        <v>'</v>
      </c>
      <c r="K49" s="581"/>
    </row>
    <row r="50" spans="1:11" ht="47.25">
      <c r="A50" s="288" t="s">
        <v>1482</v>
      </c>
      <c r="B50" s="229" t="str">
        <f>Language!A1667</f>
        <v>Do records indicate that quality control for ESBL testing is done either on a weekly basis or each time the test is performed?</v>
      </c>
      <c r="C50" s="229" t="s">
        <v>6295</v>
      </c>
      <c r="D50" s="282"/>
      <c r="F50" s="259"/>
      <c r="H50" s="262">
        <f>D50</f>
        <v>0</v>
      </c>
      <c r="I50" s="236" t="str">
        <f>IF(H50="Yes",1,IF(H50="No",0,"'"))</f>
        <v>'</v>
      </c>
      <c r="K50" s="581"/>
    </row>
    <row r="51" spans="1:11" ht="78.75">
      <c r="A51" s="288" t="s">
        <v>1483</v>
      </c>
      <c r="B51" s="229" t="str">
        <f>Language!A1668</f>
        <v>Do records indicate that lab uses both positive and negative control organisms to QC the ESBL test in use? (A commonly used ESBL positive strain is Klebsiella pneumoniae ATCC 700603)</v>
      </c>
      <c r="C51" s="229" t="s">
        <v>7566</v>
      </c>
      <c r="D51" s="282"/>
      <c r="F51" s="259"/>
      <c r="H51" s="262">
        <f>D51</f>
        <v>0</v>
      </c>
      <c r="I51" s="236" t="str">
        <f t="shared" ref="I51:I52" si="7">IF(H51="Yes",1,IF(H51="No",0,"'"))</f>
        <v>'</v>
      </c>
      <c r="K51" s="581"/>
    </row>
    <row r="52" spans="1:11" ht="31.5">
      <c r="A52" s="288" t="s">
        <v>1484</v>
      </c>
      <c r="B52" s="229" t="str">
        <f>Language!A1669</f>
        <v>When an ESBL positive is confirmed, is infection control notified by the lab?</v>
      </c>
      <c r="C52" s="229" t="s">
        <v>7567</v>
      </c>
      <c r="D52" s="282"/>
      <c r="F52" s="259"/>
      <c r="H52" s="262">
        <f>D52</f>
        <v>0</v>
      </c>
      <c r="I52" s="236" t="str">
        <f t="shared" si="7"/>
        <v>'</v>
      </c>
    </row>
    <row r="53" spans="1:11" ht="16.5" thickBot="1">
      <c r="A53" s="288"/>
      <c r="D53" s="26"/>
      <c r="F53" s="271"/>
      <c r="H53" s="262"/>
      <c r="I53" s="236"/>
    </row>
    <row r="54" spans="1:11" ht="16.5" thickBot="1">
      <c r="A54" s="294"/>
      <c r="B54" s="32" t="str">
        <f>Language!A1670</f>
        <v>PHENOTYPIC CARBAPENEMASE TESTING</v>
      </c>
      <c r="C54" s="32" t="s">
        <v>7568</v>
      </c>
      <c r="D54" s="33"/>
      <c r="F54" s="227"/>
      <c r="G54" s="256"/>
      <c r="I54" s="256"/>
    </row>
    <row r="55" spans="1:11" ht="126">
      <c r="A55" s="288">
        <v>12.35</v>
      </c>
      <c r="B55" s="229" t="str">
        <f>Language!A1671</f>
        <v>Labs that do NOT use current carbapenem breakpoints must perform routine testing for carbapenemase production (e.g. CarbaNP, mCIM, or a molecular assay). If a carbapenemase is detected, all carbapenems that test susceptible must be reported as resistant. Is this practice (changing results from S to R based on positive carbapenemase test result) in place?</v>
      </c>
      <c r="C55" s="229" t="s">
        <v>7558</v>
      </c>
      <c r="D55" s="282"/>
      <c r="F55" s="259"/>
      <c r="H55" s="262">
        <f>D55</f>
        <v>0</v>
      </c>
      <c r="I55" s="236" t="str">
        <f>IF(H55="Yes",1,IF(H55="No",0,"'"))</f>
        <v>'</v>
      </c>
      <c r="J55" s="236" t="str">
        <f>IF(D55="No","Red Flag","'")</f>
        <v>'</v>
      </c>
    </row>
    <row r="56" spans="1:11" ht="14.1" customHeight="1">
      <c r="A56" s="288"/>
      <c r="B56" s="240" t="str">
        <f>Language!A1672</f>
        <v>Note: Select NA if the lab uses current breakpoints</v>
      </c>
      <c r="C56" s="240" t="s">
        <v>7559</v>
      </c>
      <c r="D56" s="26"/>
      <c r="F56" s="573"/>
    </row>
    <row r="57" spans="1:11" ht="141.75">
      <c r="A57" s="288">
        <v>12.36</v>
      </c>
      <c r="B57" s="229" t="str">
        <f>Language!A1673</f>
        <v>For labs that DO use current carbapenem breakpoints, CLSI and EUCAST no longer recommend routine testing for carbapenemase production. Furthermore, if such testing is performed and the test is positive, interpretations for carbapenems do NOT need to be changed from susceptible to resistant. Has the lab discontinued editing AST results based on the carbapenemase result?</v>
      </c>
      <c r="C57" s="229" t="s">
        <v>7560</v>
      </c>
      <c r="D57" s="282"/>
      <c r="F57" s="259"/>
      <c r="H57" s="262">
        <f>D57</f>
        <v>0</v>
      </c>
      <c r="I57" s="236" t="str">
        <f>IF(H57="Yes",1,IF(H57="No",0,"'"))</f>
        <v>'</v>
      </c>
      <c r="K57" s="581"/>
    </row>
    <row r="58" spans="1:11" ht="31.5">
      <c r="A58" s="288"/>
      <c r="B58" s="240" t="str">
        <f>Language!A1674</f>
        <v>Note: Select NA if the lab does NOT use current breakpoints</v>
      </c>
      <c r="C58" s="240" t="s">
        <v>7561</v>
      </c>
      <c r="D58" s="26"/>
      <c r="F58" s="573"/>
    </row>
    <row r="59" spans="1:11" ht="31.5">
      <c r="A59" s="288"/>
      <c r="B59" s="229" t="str">
        <f>Language!A1675</f>
        <v>Does the lab perform any of the following phenotypic tests for carbapenemase production?</v>
      </c>
      <c r="C59" s="229" t="s">
        <v>6297</v>
      </c>
      <c r="D59" s="26"/>
      <c r="F59" s="259"/>
    </row>
    <row r="60" spans="1:11">
      <c r="A60" s="298" t="s">
        <v>1485</v>
      </c>
      <c r="B60" s="270" t="str">
        <f>Language!A1676</f>
        <v>Modified Hodge test</v>
      </c>
      <c r="C60" s="270" t="s">
        <v>6298</v>
      </c>
      <c r="D60" s="282"/>
      <c r="F60" s="259"/>
      <c r="H60" s="262">
        <f t="shared" ref="H60:H68" si="8">D60</f>
        <v>0</v>
      </c>
      <c r="I60" s="236" t="str">
        <f>IF(H60="Yes",0,IF(H60="No",1,"'"))</f>
        <v>'</v>
      </c>
      <c r="J60" s="236" t="str">
        <f>IF(D60="Yes","Red Flag","'")</f>
        <v>'</v>
      </c>
    </row>
    <row r="61" spans="1:11" ht="31.5">
      <c r="A61" s="298" t="s">
        <v>1486</v>
      </c>
      <c r="B61" s="270" t="str">
        <f>Language!A1677</f>
        <v>Other disk method, e.g., combination disk test or double disk synergy</v>
      </c>
      <c r="C61" s="270" t="s">
        <v>6299</v>
      </c>
      <c r="D61" s="282"/>
      <c r="F61" s="266"/>
      <c r="H61" s="262">
        <f t="shared" si="8"/>
        <v>0</v>
      </c>
      <c r="I61" s="236" t="str">
        <f>IF(H61="Yes",1,"'")</f>
        <v>'</v>
      </c>
      <c r="K61" s="581"/>
    </row>
    <row r="62" spans="1:11" ht="31.5">
      <c r="A62" s="298" t="s">
        <v>1487</v>
      </c>
      <c r="B62" s="270" t="str">
        <f>Language!A1678</f>
        <v>MIC Strip test, e.g., Etest KPC, MBL or Liofilchem MRP/MBO, ETP/EBO</v>
      </c>
      <c r="C62" s="270" t="s">
        <v>6300</v>
      </c>
      <c r="D62" s="282"/>
      <c r="F62" s="266"/>
      <c r="H62" s="262">
        <f t="shared" si="8"/>
        <v>0</v>
      </c>
      <c r="I62" s="236" t="str">
        <f t="shared" ref="I62:I66" si="9">IF(H62="Yes",1,"'")</f>
        <v>'</v>
      </c>
      <c r="K62" s="581"/>
    </row>
    <row r="63" spans="1:11" ht="31.5">
      <c r="A63" s="298" t="s">
        <v>1488</v>
      </c>
      <c r="B63" s="270" t="str">
        <f>Language!A1679</f>
        <v>Biochemical (colorimetric) test, e.g. CarbaNP, BCT, or β CARBA</v>
      </c>
      <c r="C63" s="270" t="s">
        <v>6301</v>
      </c>
      <c r="D63" s="282"/>
      <c r="F63" s="259"/>
      <c r="H63" s="262">
        <f t="shared" si="8"/>
        <v>0</v>
      </c>
      <c r="I63" s="236" t="str">
        <f t="shared" si="9"/>
        <v>'</v>
      </c>
      <c r="K63" s="581"/>
    </row>
    <row r="64" spans="1:11" ht="31.5">
      <c r="A64" s="298" t="s">
        <v>1489</v>
      </c>
      <c r="B64" s="270" t="str">
        <f>Language!A1680</f>
        <v>Chromogenic agar specific for carbapenemase producers</v>
      </c>
      <c r="C64" s="270" t="s">
        <v>7569</v>
      </c>
      <c r="D64" s="282"/>
      <c r="F64" s="259"/>
      <c r="H64" s="262">
        <f t="shared" si="8"/>
        <v>0</v>
      </c>
      <c r="I64" s="236" t="str">
        <f t="shared" si="9"/>
        <v>'</v>
      </c>
      <c r="K64" s="581"/>
    </row>
    <row r="65" spans="1:11" ht="31.5">
      <c r="A65" s="298" t="s">
        <v>1490</v>
      </c>
      <c r="B65" s="270" t="str">
        <f>Language!A1681</f>
        <v>Modified carbapenem inactivation method (MCIM)</v>
      </c>
      <c r="C65" s="270" t="s">
        <v>6302</v>
      </c>
      <c r="D65" s="282"/>
      <c r="F65" s="259"/>
      <c r="H65" s="262">
        <f t="shared" si="8"/>
        <v>0</v>
      </c>
      <c r="I65" s="236" t="str">
        <f t="shared" si="9"/>
        <v>'</v>
      </c>
      <c r="K65" s="581"/>
    </row>
    <row r="66" spans="1:11" ht="47.25">
      <c r="A66" s="298" t="s">
        <v>1491</v>
      </c>
      <c r="B66" s="229" t="str">
        <f>Language!A1682</f>
        <v>Does the lab perform any genotypic tests for carbapenemase production? (E.g. PCR, GeneXpert, etc.)</v>
      </c>
      <c r="C66" s="229" t="s">
        <v>6303</v>
      </c>
      <c r="D66" s="282"/>
      <c r="F66" s="266"/>
      <c r="H66" s="262">
        <f t="shared" si="8"/>
        <v>0</v>
      </c>
      <c r="I66" s="236" t="str">
        <f t="shared" si="9"/>
        <v>'</v>
      </c>
      <c r="K66" s="581"/>
    </row>
    <row r="67" spans="1:11" ht="47.25">
      <c r="A67" s="298" t="s">
        <v>1492</v>
      </c>
      <c r="B67" s="229" t="str">
        <f>Language!A1683</f>
        <v xml:space="preserve">Do records indicate that quality control is done each time carbapenemase testing is performed? </v>
      </c>
      <c r="C67" s="229" t="s">
        <v>6304</v>
      </c>
      <c r="D67" s="282"/>
      <c r="F67" s="259"/>
      <c r="H67" s="262">
        <f t="shared" si="8"/>
        <v>0</v>
      </c>
      <c r="I67" s="236" t="str">
        <f>IF(H67="Yes",1,IF(H67="No",0,"'"))</f>
        <v>'</v>
      </c>
      <c r="K67" s="581"/>
    </row>
    <row r="68" spans="1:11" ht="47.25">
      <c r="A68" s="298" t="s">
        <v>2408</v>
      </c>
      <c r="B68" s="229" t="str">
        <f>Language!A1684</f>
        <v xml:space="preserve">Do records indicate that lab uses both positive and negative control organisms to QC the carbapenemase test in use? </v>
      </c>
      <c r="C68" s="229" t="s">
        <v>6305</v>
      </c>
      <c r="D68" s="282"/>
      <c r="F68" s="259"/>
      <c r="H68" s="262">
        <f t="shared" si="8"/>
        <v>0</v>
      </c>
      <c r="I68" s="236" t="str">
        <f>IF(H68="Yes",1,IF(H68="No",0,"'"))</f>
        <v>'</v>
      </c>
      <c r="K68" s="581"/>
    </row>
    <row r="69" spans="1:11" ht="47.25">
      <c r="A69" s="288"/>
      <c r="B69" s="283" t="str">
        <f>Language!A1685</f>
        <v>Commonly used carbapenemase positive strains include K.pneumo ATCC BAA-1705, K.pneumo CCUG 56233, and K.pneumo NCTC 13438</v>
      </c>
      <c r="C69" s="283" t="s">
        <v>6306</v>
      </c>
      <c r="D69" s="26"/>
      <c r="F69" s="271"/>
      <c r="H69" s="262"/>
      <c r="I69" s="236"/>
    </row>
    <row r="70" spans="1:11" ht="47.25">
      <c r="A70" s="288">
        <v>12.46</v>
      </c>
      <c r="B70" s="229" t="str">
        <f>Language!A1686</f>
        <v>When a carbapenemase producer is detected, is it noted on the final report to the clinician?</v>
      </c>
      <c r="C70" s="229" t="s">
        <v>6307</v>
      </c>
      <c r="D70" s="282"/>
      <c r="F70" s="259"/>
      <c r="H70" s="262">
        <f>D70</f>
        <v>0</v>
      </c>
      <c r="I70" s="236" t="str">
        <f>IF(H70="Yes",1,IF(H70="No",0,"'"))</f>
        <v>'</v>
      </c>
    </row>
    <row r="71" spans="1:11" ht="47.25">
      <c r="A71" s="288">
        <v>12.47</v>
      </c>
      <c r="B71" s="229" t="str">
        <f>Language!A1687</f>
        <v>When a carbapenemase producer is detected, is infection control notified by the lab?</v>
      </c>
      <c r="C71" s="229" t="s">
        <v>6308</v>
      </c>
      <c r="D71" s="282"/>
      <c r="F71" s="259"/>
      <c r="H71" s="262">
        <f>D71</f>
        <v>0</v>
      </c>
      <c r="I71" s="236" t="str">
        <f>IF(H71="Yes",1,IF(H71="No",0,"'"))</f>
        <v>'</v>
      </c>
    </row>
    <row r="72" spans="1:11" ht="9" customHeight="1" thickBot="1">
      <c r="A72" s="288"/>
      <c r="B72" s="256"/>
      <c r="C72" s="256"/>
      <c r="D72" s="26"/>
      <c r="F72" s="271"/>
      <c r="H72" s="26"/>
    </row>
    <row r="73" spans="1:11" ht="16.5" thickBot="1">
      <c r="A73" s="294"/>
      <c r="B73" s="32" t="str">
        <f>Language!A1688</f>
        <v>COLISTIN TESTING</v>
      </c>
      <c r="C73" s="32" t="s">
        <v>7570</v>
      </c>
      <c r="D73" s="33"/>
      <c r="F73" s="227"/>
      <c r="G73" s="256"/>
      <c r="I73" s="256"/>
    </row>
    <row r="74" spans="1:11" ht="47.25">
      <c r="A74" s="288"/>
      <c r="B74" s="229" t="str">
        <f>Language!B1689</f>
        <v>Does the lab perform colistin AST? (Not scored. If No, skip to next section.)</v>
      </c>
      <c r="C74" s="229" t="s">
        <v>6310</v>
      </c>
      <c r="D74" s="282"/>
      <c r="F74" s="259"/>
      <c r="H74" s="262">
        <f>D74</f>
        <v>0</v>
      </c>
      <c r="I74" s="236"/>
    </row>
    <row r="75" spans="1:11" ht="31.5">
      <c r="A75" s="288"/>
      <c r="B75" s="229" t="str">
        <f>Language!A1690</f>
        <v>Which methods does the lab use for colistin AST? (Check all that apply)</v>
      </c>
      <c r="C75" s="229" t="s">
        <v>6311</v>
      </c>
      <c r="D75" s="26"/>
      <c r="F75" s="269"/>
      <c r="H75" s="262"/>
      <c r="I75" s="236"/>
    </row>
    <row r="76" spans="1:11">
      <c r="A76" s="393" t="s">
        <v>1493</v>
      </c>
      <c r="B76" s="270" t="str">
        <f>Language!A1691</f>
        <v>Disk diffusion</v>
      </c>
      <c r="C76" s="270" t="s">
        <v>5736</v>
      </c>
      <c r="D76" s="282"/>
      <c r="F76" s="259"/>
      <c r="H76" s="262">
        <f>D76</f>
        <v>0</v>
      </c>
      <c r="I76" s="236" t="str">
        <f>IF(H76="Yes",0,IF(H76="No",1,"'"))</f>
        <v>'</v>
      </c>
      <c r="J76" s="236" t="str">
        <f t="shared" ref="J76:J83" si="10">IF(D76="Yes","Red Flag","'")</f>
        <v>'</v>
      </c>
    </row>
    <row r="77" spans="1:11">
      <c r="A77" s="393" t="s">
        <v>1494</v>
      </c>
      <c r="B77" s="270" t="str">
        <f>Language!A1692</f>
        <v>Gradient strip (e.g., Etest/Liofilchem)</v>
      </c>
      <c r="C77" s="270" t="s">
        <v>6312</v>
      </c>
      <c r="D77" s="282"/>
      <c r="F77" s="259"/>
      <c r="H77" s="262">
        <f t="shared" ref="H77:H82" si="11">D77</f>
        <v>0</v>
      </c>
      <c r="I77" s="236" t="str">
        <f t="shared" ref="I77:I79" si="12">IF(H77="Yes",0,IF(H77="No",1,"'"))</f>
        <v>'</v>
      </c>
      <c r="J77" s="236" t="str">
        <f t="shared" si="10"/>
        <v>'</v>
      </c>
    </row>
    <row r="78" spans="1:11">
      <c r="A78" s="393" t="s">
        <v>1495</v>
      </c>
      <c r="B78" s="270" t="str">
        <f>Language!A1693</f>
        <v>Automated instrument (e.g., Vitek/Phoenix)</v>
      </c>
      <c r="C78" s="270" t="s">
        <v>7052</v>
      </c>
      <c r="D78" s="282"/>
      <c r="F78" s="259"/>
      <c r="H78" s="262">
        <f t="shared" si="11"/>
        <v>0</v>
      </c>
      <c r="I78" s="236" t="str">
        <f t="shared" si="12"/>
        <v>'</v>
      </c>
      <c r="J78" s="236" t="str">
        <f t="shared" si="10"/>
        <v>'</v>
      </c>
    </row>
    <row r="79" spans="1:11">
      <c r="A79" s="393" t="s">
        <v>1496</v>
      </c>
      <c r="B79" s="270" t="str">
        <f>Language!A1694</f>
        <v>Broth microdilution (BMD) with Polysorbate 80</v>
      </c>
      <c r="C79" s="270" t="s">
        <v>7571</v>
      </c>
      <c r="D79" s="282"/>
      <c r="F79" s="259"/>
      <c r="H79" s="262">
        <f t="shared" si="11"/>
        <v>0</v>
      </c>
      <c r="I79" s="236" t="str">
        <f t="shared" si="12"/>
        <v>'</v>
      </c>
      <c r="J79" s="236" t="str">
        <f t="shared" si="10"/>
        <v>'</v>
      </c>
    </row>
    <row r="80" spans="1:11" ht="31.5">
      <c r="A80" s="393" t="s">
        <v>1497</v>
      </c>
      <c r="B80" s="270" t="str">
        <f>Language!A1695</f>
        <v>Broth microdilution (BMD) without Polysorbate 80</v>
      </c>
      <c r="C80" s="270" t="s">
        <v>7572</v>
      </c>
      <c r="D80" s="282"/>
      <c r="F80" s="259"/>
      <c r="H80" s="262">
        <f t="shared" si="11"/>
        <v>0</v>
      </c>
      <c r="I80" s="236" t="str">
        <f>IF(H80="Yes",1,"'")</f>
        <v>'</v>
      </c>
      <c r="J80" s="581" t="str">
        <f t="shared" si="10"/>
        <v>'</v>
      </c>
      <c r="K80" s="581"/>
    </row>
    <row r="81" spans="1:11">
      <c r="A81" s="393" t="s">
        <v>1498</v>
      </c>
      <c r="B81" s="270" t="str">
        <f>Language!A1696</f>
        <v>Colistin Broth Disk Elution (CBDE) Test</v>
      </c>
      <c r="C81" s="270" t="s">
        <v>6313</v>
      </c>
      <c r="D81" s="282"/>
      <c r="F81" s="259"/>
      <c r="H81" s="262">
        <f>D81</f>
        <v>0</v>
      </c>
      <c r="I81" s="236" t="str">
        <f>IF(H81="Yes",1,"'")</f>
        <v>'</v>
      </c>
      <c r="J81" s="581" t="str">
        <f t="shared" si="10"/>
        <v>'</v>
      </c>
      <c r="K81" s="581"/>
    </row>
    <row r="82" spans="1:11">
      <c r="A82" s="393" t="s">
        <v>1499</v>
      </c>
      <c r="B82" s="270" t="str">
        <f>Language!A1697</f>
        <v>Other method, please specify in comments</v>
      </c>
      <c r="C82" s="270" t="s">
        <v>6314</v>
      </c>
      <c r="D82" s="282"/>
      <c r="F82" s="259"/>
      <c r="G82" s="13"/>
      <c r="H82" s="262">
        <f t="shared" si="11"/>
        <v>0</v>
      </c>
      <c r="I82" s="236"/>
      <c r="J82" s="236" t="str">
        <f t="shared" si="10"/>
        <v>'</v>
      </c>
    </row>
    <row r="83" spans="1:11" ht="47.25">
      <c r="A83" s="393" t="s">
        <v>1500</v>
      </c>
      <c r="B83" s="229" t="str">
        <f>Language!A1698</f>
        <v>Do records indicate that quality control for colistin AST is performed on either a weekly basis or each time the test is performed?</v>
      </c>
      <c r="C83" s="229" t="s">
        <v>6315</v>
      </c>
      <c r="D83" s="282"/>
      <c r="F83" s="259"/>
      <c r="H83" s="262">
        <f>D83</f>
        <v>0</v>
      </c>
      <c r="I83" s="236" t="str">
        <f>IF(H83="Yes",1,IF(H83="No",0,"'"))</f>
        <v>'</v>
      </c>
      <c r="J83" s="1" t="str">
        <f t="shared" si="10"/>
        <v>'</v>
      </c>
      <c r="K83" s="581"/>
    </row>
    <row r="84" spans="1:11" ht="63">
      <c r="A84" s="393" t="s">
        <v>1501</v>
      </c>
      <c r="B84" s="229" t="str">
        <f>Language!A1699</f>
        <v>Do records indicate that lab uses both susceptible and resistant organisms to QC the colistin test in use? (E.coli NCTC 13846 is recommended to detect low level resistance)</v>
      </c>
      <c r="C84" s="229" t="s">
        <v>6316</v>
      </c>
      <c r="D84" s="282"/>
      <c r="F84" s="259"/>
      <c r="H84" s="262">
        <f>D84</f>
        <v>0</v>
      </c>
      <c r="I84" s="236" t="str">
        <f t="shared" ref="I84:I95" si="13">IF(H84="Yes",1,IF(H84="No",0,"'"))</f>
        <v>'</v>
      </c>
      <c r="K84" s="581"/>
    </row>
    <row r="85" spans="1:11" ht="31.5">
      <c r="A85" s="288"/>
      <c r="B85" s="229" t="str">
        <f>Language!A1700</f>
        <v>When colistin resistance is detected, are any of the following notified?</v>
      </c>
      <c r="C85" s="229" t="s">
        <v>6317</v>
      </c>
      <c r="D85" s="26"/>
      <c r="F85" s="269"/>
      <c r="H85" s="262"/>
      <c r="J85" s="26"/>
    </row>
    <row r="86" spans="1:11">
      <c r="A86" s="298" t="s">
        <v>1502</v>
      </c>
      <c r="B86" s="270" t="str">
        <f>Language!A1701</f>
        <v>Lab supervisor</v>
      </c>
      <c r="C86" s="270" t="s">
        <v>6318</v>
      </c>
      <c r="D86" s="282"/>
      <c r="F86" s="259"/>
      <c r="H86" s="262">
        <f t="shared" ref="H86:H92" si="14">D86</f>
        <v>0</v>
      </c>
      <c r="I86" s="236" t="str">
        <f t="shared" si="13"/>
        <v>'</v>
      </c>
      <c r="J86" s="26"/>
    </row>
    <row r="87" spans="1:11">
      <c r="A87" s="298" t="s">
        <v>1503</v>
      </c>
      <c r="B87" s="270" t="str">
        <f>Language!A1702</f>
        <v>Infectious Disease team</v>
      </c>
      <c r="C87" s="270" t="s">
        <v>6319</v>
      </c>
      <c r="D87" s="282"/>
      <c r="F87" s="259"/>
      <c r="H87" s="262">
        <f t="shared" si="14"/>
        <v>0</v>
      </c>
      <c r="I87" s="236" t="str">
        <f t="shared" si="13"/>
        <v>'</v>
      </c>
      <c r="J87" s="26"/>
    </row>
    <row r="88" spans="1:11">
      <c r="A88" s="298" t="s">
        <v>1504</v>
      </c>
      <c r="B88" s="270" t="str">
        <f>Language!A1703</f>
        <v>Infection Control team</v>
      </c>
      <c r="C88" s="270" t="s">
        <v>6320</v>
      </c>
      <c r="D88" s="282"/>
      <c r="F88" s="259"/>
      <c r="H88" s="262">
        <f t="shared" si="14"/>
        <v>0</v>
      </c>
      <c r="I88" s="236" t="str">
        <f t="shared" si="13"/>
        <v>'</v>
      </c>
      <c r="J88" s="26"/>
    </row>
    <row r="89" spans="1:11" ht="47.25">
      <c r="A89" s="298" t="s">
        <v>1505</v>
      </c>
      <c r="B89" s="229" t="str">
        <f>Language!A1704</f>
        <v>When colistin resistance is detected, is the isolate sent to a reference lab for molecular characterization (e.g., testing for mcr genes)?</v>
      </c>
      <c r="C89" s="229" t="s">
        <v>6321</v>
      </c>
      <c r="D89" s="282"/>
      <c r="F89" s="259"/>
      <c r="H89" s="262">
        <f t="shared" si="14"/>
        <v>0</v>
      </c>
      <c r="I89" s="236" t="str">
        <f t="shared" si="13"/>
        <v>'</v>
      </c>
      <c r="K89" s="581"/>
    </row>
    <row r="90" spans="1:11" ht="63">
      <c r="A90" s="298" t="s">
        <v>1506</v>
      </c>
      <c r="B90" s="229" t="str">
        <f>Language!A1705</f>
        <v xml:space="preserve">If the lab uses broth microdilution for colistin AST, is colistin sulfate used, not colistin methane sulfonate (sulfomethate)? </v>
      </c>
      <c r="C90" s="229" t="s">
        <v>6322</v>
      </c>
      <c r="D90" s="282"/>
      <c r="F90" s="259"/>
      <c r="H90" s="262">
        <f t="shared" si="14"/>
        <v>0</v>
      </c>
      <c r="I90" s="236" t="str">
        <f t="shared" si="13"/>
        <v>'</v>
      </c>
      <c r="K90" s="581"/>
    </row>
    <row r="91" spans="1:11" ht="47.25">
      <c r="A91" s="288"/>
      <c r="B91" s="240" t="str">
        <f>Language!A1706</f>
        <v>The methane sulfonate derivative of colistin ("cms") is an inactive pro-drug that breaks down slowly in solution and therefore cannot be used for AST.</v>
      </c>
      <c r="C91" s="240" t="s">
        <v>6323</v>
      </c>
      <c r="D91" s="26"/>
      <c r="F91" s="271"/>
      <c r="H91" s="262"/>
      <c r="I91" s="1"/>
    </row>
    <row r="92" spans="1:11" ht="47.25">
      <c r="A92" s="298" t="s">
        <v>1507</v>
      </c>
      <c r="B92" s="229" t="str">
        <f>Language!A1707</f>
        <v>If the lab performs broth microdilution (BMD) for colistin AST, is cation-adjusted Mueller Hinton broth used?</v>
      </c>
      <c r="C92" s="229" t="s">
        <v>7573</v>
      </c>
      <c r="D92" s="282"/>
      <c r="F92" s="259"/>
      <c r="H92" s="262">
        <f t="shared" si="14"/>
        <v>0</v>
      </c>
      <c r="I92" s="236" t="str">
        <f t="shared" si="13"/>
        <v>'</v>
      </c>
    </row>
    <row r="93" spans="1:11">
      <c r="A93" s="288"/>
      <c r="B93" s="240" t="str">
        <f>Language!A1708</f>
        <v>Answer NA if the lab does not perform BMD</v>
      </c>
      <c r="C93" s="240" t="s">
        <v>6324</v>
      </c>
      <c r="D93" s="26"/>
      <c r="F93" s="269"/>
      <c r="H93" s="262"/>
      <c r="I93" s="236" t="str">
        <f t="shared" si="13"/>
        <v>'</v>
      </c>
    </row>
    <row r="94" spans="1:11" ht="63">
      <c r="A94" s="298" t="s">
        <v>1508</v>
      </c>
      <c r="B94" s="229" t="str">
        <f>Language!A1709</f>
        <v>Do laboratory staff understand the current limitations associated with colistin AST? (i.e., the risk of false susceptible results when using any method other than BMD without Polysorbate?)</v>
      </c>
      <c r="C94" s="229" t="s">
        <v>6325</v>
      </c>
      <c r="D94" s="282"/>
      <c r="F94" s="259"/>
      <c r="H94" s="262">
        <f>D94</f>
        <v>0</v>
      </c>
      <c r="I94" s="236" t="str">
        <f t="shared" si="13"/>
        <v>'</v>
      </c>
      <c r="J94" s="466" t="str">
        <f>IF(D94="No","Training Opportunity","'")</f>
        <v>'</v>
      </c>
    </row>
    <row r="95" spans="1:11" ht="47.25">
      <c r="A95" s="298" t="s">
        <v>1509</v>
      </c>
      <c r="B95" s="229" t="str">
        <f>Language!A1710</f>
        <v>Has the lab educated the medical staff about the current limitations and risks associated with colistin AST?</v>
      </c>
      <c r="C95" s="229" t="s">
        <v>7574</v>
      </c>
      <c r="D95" s="282"/>
      <c r="F95" s="259"/>
      <c r="H95" s="262">
        <f>D95</f>
        <v>0</v>
      </c>
      <c r="I95" s="236" t="str">
        <f t="shared" si="13"/>
        <v>'</v>
      </c>
    </row>
    <row r="96" spans="1:11" ht="16.5" thickBot="1">
      <c r="A96" s="288"/>
      <c r="D96" s="229"/>
      <c r="F96" s="269"/>
      <c r="H96" s="262"/>
      <c r="I96" s="236"/>
    </row>
    <row r="97" spans="1:11" ht="16.5" thickBot="1">
      <c r="A97" s="294"/>
      <c r="B97" s="32" t="str">
        <f>Language!A1711</f>
        <v>EXPERT RULES FOR STAPH AUREUS</v>
      </c>
      <c r="C97" s="32" t="s">
        <v>6605</v>
      </c>
      <c r="D97" s="33"/>
      <c r="F97" s="227"/>
      <c r="G97" s="256"/>
      <c r="I97" s="256"/>
    </row>
    <row r="98" spans="1:11" ht="31.5">
      <c r="A98" s="298" t="s">
        <v>1510</v>
      </c>
      <c r="B98" s="229" t="str">
        <f>Language!A1712</f>
        <v xml:space="preserve">Does the lab test Staph aureus isolates against penicillin? </v>
      </c>
      <c r="C98" s="229" t="s">
        <v>7575</v>
      </c>
      <c r="D98" s="582"/>
      <c r="F98" s="259"/>
      <c r="H98" s="262">
        <f t="shared" ref="H98" si="15">D98</f>
        <v>0</v>
      </c>
      <c r="I98" s="236"/>
      <c r="K98" s="581"/>
    </row>
    <row r="99" spans="1:11">
      <c r="A99" s="288"/>
      <c r="B99" s="501" t="str">
        <f>Language!A1713</f>
        <v>If no, answer NA to next question</v>
      </c>
      <c r="C99" s="501" t="s">
        <v>6326</v>
      </c>
      <c r="D99" s="26"/>
      <c r="F99" s="269"/>
      <c r="H99" s="262"/>
      <c r="I99" s="236"/>
    </row>
    <row r="100" spans="1:11" ht="78.75">
      <c r="A100" s="298" t="s">
        <v>1511</v>
      </c>
      <c r="B100" s="229" t="str">
        <f>Language!A1714</f>
        <v>Are Staph aureus isolates with penicillin zones sizes or MICs in the susceptible range tested for β-lactamase production using the zone-edge test before being reported as penicillin susceptible?</v>
      </c>
      <c r="C100" s="229" t="s">
        <v>7576</v>
      </c>
      <c r="D100" s="282"/>
      <c r="F100" s="259"/>
      <c r="H100" s="262">
        <f>D100</f>
        <v>0</v>
      </c>
      <c r="I100" s="236" t="str">
        <f>IF(H100="Yes",1,IF(H100="No",0,"'"))</f>
        <v>'</v>
      </c>
      <c r="K100" s="581"/>
    </row>
    <row r="101" spans="1:11" ht="31.5">
      <c r="A101" s="298" t="s">
        <v>1512</v>
      </c>
      <c r="B101" s="229" t="str">
        <f>Language!A1715</f>
        <v>Does the lab use Oxacillin disks to test for MRSA?</v>
      </c>
      <c r="C101" s="229" t="s">
        <v>6327</v>
      </c>
      <c r="D101" s="282"/>
      <c r="F101" s="259"/>
      <c r="H101" s="262">
        <f>D101</f>
        <v>0</v>
      </c>
      <c r="I101" s="236" t="str">
        <f>IF(H101="No",1,IF(H101="Yes",0,"'"))</f>
        <v>'</v>
      </c>
      <c r="J101" s="236" t="str">
        <f>IF(D101="Yes","Red Flag","'")</f>
        <v>'</v>
      </c>
    </row>
    <row r="102" spans="1:11" ht="47.25">
      <c r="A102" s="298" t="s">
        <v>1513</v>
      </c>
      <c r="B102" s="229" t="str">
        <f>Language!A1716</f>
        <v xml:space="preserve">When oxacillin and cefoxitin results are discrepant for S. aureus (one is S and one is R), how does the lab report oxacillin? </v>
      </c>
      <c r="C102" s="229" t="s">
        <v>6328</v>
      </c>
      <c r="D102" s="282"/>
      <c r="F102" s="259"/>
      <c r="H102" s="262">
        <f>D102</f>
        <v>0</v>
      </c>
      <c r="I102" s="236" t="str">
        <f>IF(H102=3,1,IF(H102=2,0.5,IF(H102=1,0,"'")))</f>
        <v>'</v>
      </c>
      <c r="J102" s="489" t="str">
        <f>IF(D102=1,"Red Flag","'")</f>
        <v>'</v>
      </c>
    </row>
    <row r="103" spans="1:11" ht="94.5">
      <c r="A103" s="288"/>
      <c r="B103" s="240" t="str">
        <f>Language!A1717</f>
        <v>1: Report the oxacillin interpretation, regardless of what the cefoxitin result is - 2: Report the cefoxitin interpretation, regardless of what the oxacillin result is - 3: If either drug tests R, report the result as R - NA: the lab only tests one of these drugs, not both</v>
      </c>
      <c r="C103" s="240" t="s">
        <v>6329</v>
      </c>
      <c r="D103" s="26"/>
      <c r="F103" s="269"/>
      <c r="H103" s="262"/>
      <c r="I103" s="236"/>
    </row>
    <row r="104" spans="1:11" ht="47.25">
      <c r="A104" s="298" t="s">
        <v>1514</v>
      </c>
      <c r="B104" s="229" t="str">
        <f>Language!A1718</f>
        <v>Does the lab perform Staph aureus AST on any beta-lactam antibiotics other than penicillin, oxacillin, cefoxitin, or ceftaroline?</v>
      </c>
      <c r="C104" s="229" t="s">
        <v>6330</v>
      </c>
      <c r="D104" s="282"/>
      <c r="F104" s="259"/>
      <c r="H104" s="262">
        <f>D104</f>
        <v>0</v>
      </c>
      <c r="I104" s="236" t="str">
        <f>IF(H104="No",1,IF(H104="Yes",0,"'"))</f>
        <v>'</v>
      </c>
      <c r="J104" s="236" t="str">
        <f>IF(D104="Yes","Red Flag","'")</f>
        <v>'</v>
      </c>
    </row>
    <row r="105" spans="1:11" ht="31.5">
      <c r="A105" s="298" t="s">
        <v>1515</v>
      </c>
      <c r="B105" s="229" t="str">
        <f>Language!A1719</f>
        <v>Does the lab use vancomycin disks to test for VISA/VRSA?</v>
      </c>
      <c r="C105" s="229" t="s">
        <v>6331</v>
      </c>
      <c r="D105" s="282"/>
      <c r="F105" s="259"/>
      <c r="H105" s="262">
        <f>D105</f>
        <v>0</v>
      </c>
      <c r="I105" s="236" t="str">
        <f>IF(H105="No",1,IF(H105="Yes",0,"'"))</f>
        <v>'</v>
      </c>
      <c r="J105" s="236" t="str">
        <f>IF(D105="Yes","Red Flag","'")</f>
        <v>'</v>
      </c>
    </row>
    <row r="106" spans="1:11" ht="47.25">
      <c r="A106" s="298" t="s">
        <v>1516</v>
      </c>
      <c r="B106" s="270" t="str">
        <f>Language!A1720</f>
        <v>When a manual MIC method is used to test vancomycin against Staph aureus, is the test incubated for a full 24 hrs before reading the result?</v>
      </c>
      <c r="C106" s="270" t="s">
        <v>7577</v>
      </c>
      <c r="D106" s="282"/>
      <c r="F106" s="259"/>
      <c r="H106" s="262">
        <f>D106</f>
        <v>0</v>
      </c>
      <c r="I106" s="236" t="str">
        <f>IF(H106="Yes",1,IF(H106="No",0,"'"))</f>
        <v>'</v>
      </c>
    </row>
    <row r="107" spans="1:11" ht="31.5">
      <c r="A107" s="288"/>
      <c r="B107" s="240" t="str">
        <f>Language!A1721</f>
        <v>Answer NA if manual MIC method not used</v>
      </c>
      <c r="C107" s="240" t="s">
        <v>6332</v>
      </c>
      <c r="D107" s="453"/>
      <c r="E107" s="453"/>
      <c r="F107" s="573"/>
      <c r="G107" s="453"/>
      <c r="H107" s="453"/>
      <c r="I107" s="453"/>
      <c r="J107" s="583"/>
    </row>
    <row r="108" spans="1:11" ht="63">
      <c r="A108" s="298" t="s">
        <v>1517</v>
      </c>
      <c r="B108" s="270" t="str">
        <f>Language!A1722</f>
        <v>When a vancomycin MIC &gt;8 is detected for Staph aureus, is the isolate sent to a referral lab for confirmation testing and further characterization?</v>
      </c>
      <c r="C108" s="270" t="s">
        <v>6333</v>
      </c>
      <c r="D108" s="282"/>
      <c r="F108" s="259"/>
      <c r="H108" s="262">
        <f>D108</f>
        <v>0</v>
      </c>
      <c r="I108" s="236" t="str">
        <f>IF(H108="Yes",1,IF(H108="No",0,"'"))</f>
        <v>'</v>
      </c>
      <c r="K108" s="581"/>
    </row>
    <row r="109" spans="1:11">
      <c r="A109" s="288"/>
      <c r="B109" s="240" t="str">
        <f>Language!A1723</f>
        <v xml:space="preserve">Answer NA if vancomycin not tested </v>
      </c>
      <c r="C109" s="240" t="s">
        <v>6334</v>
      </c>
      <c r="D109" s="453"/>
      <c r="E109" s="453"/>
      <c r="F109" s="573"/>
      <c r="G109" s="453"/>
      <c r="H109" s="453"/>
      <c r="I109" s="453"/>
      <c r="J109" s="583"/>
    </row>
    <row r="110" spans="1:11" ht="47.25">
      <c r="A110" s="298" t="s">
        <v>1518</v>
      </c>
      <c r="B110" s="270" t="str">
        <f>Language!A1724</f>
        <v>Are Staph aureus that are resistant to Erythromycin and susceptible or intermediate to Clindamycin tested for inducible clindamycin resistance?</v>
      </c>
      <c r="C110" s="270" t="s">
        <v>6335</v>
      </c>
      <c r="D110" s="282"/>
      <c r="F110" s="259"/>
      <c r="H110" s="262">
        <f>D110</f>
        <v>0</v>
      </c>
      <c r="I110" s="236" t="str">
        <f>IF(H110="Yes",1,IF(H110="No",0,"'"))</f>
        <v>'</v>
      </c>
      <c r="J110" s="236" t="str">
        <f>IF(D110="No","Red Flag","'")</f>
        <v>'</v>
      </c>
    </row>
    <row r="111" spans="1:11" ht="16.5" thickBot="1">
      <c r="A111" s="288"/>
      <c r="D111" s="229"/>
      <c r="F111" s="269"/>
      <c r="H111" s="262"/>
      <c r="I111" s="236"/>
    </row>
    <row r="112" spans="1:11" ht="32.25" thickBot="1">
      <c r="A112" s="294"/>
      <c r="B112" s="32" t="str">
        <f>Language!A1725</f>
        <v>GENERAL CONSIDERATIONS FOR STREP PNEUMONIAE</v>
      </c>
      <c r="C112" s="32" t="s">
        <v>6336</v>
      </c>
      <c r="D112" s="33"/>
      <c r="F112" s="227"/>
      <c r="G112" s="256"/>
      <c r="I112" s="256"/>
    </row>
    <row r="113" spans="1:11" ht="47.25">
      <c r="A113" s="288"/>
      <c r="B113" s="240" t="str">
        <f>Language!A1726</f>
        <v>If lab does not perform disk or Etest for Strep. pneumoniae AST, select N/A for all answers</v>
      </c>
      <c r="C113" s="240" t="s">
        <v>6337</v>
      </c>
      <c r="D113" s="229"/>
      <c r="E113" s="229"/>
      <c r="H113" s="262"/>
      <c r="I113" s="236"/>
    </row>
    <row r="114" spans="1:11" ht="31.5">
      <c r="A114" s="288"/>
      <c r="B114" s="229" t="str">
        <f>Language!A1727</f>
        <v>Observe a Strep. pneumoniae AST plate being read</v>
      </c>
      <c r="C114" s="229" t="s">
        <v>7578</v>
      </c>
      <c r="D114" s="229"/>
      <c r="H114" s="262"/>
      <c r="I114" s="236"/>
    </row>
    <row r="115" spans="1:11" ht="31.5">
      <c r="A115" s="298" t="s">
        <v>1519</v>
      </c>
      <c r="B115" s="270" t="str">
        <f>Language!A1728</f>
        <v>Is the upper surface of the agar read with the cover removed?</v>
      </c>
      <c r="C115" s="270" t="s">
        <v>7579</v>
      </c>
      <c r="D115" s="282"/>
      <c r="F115" s="259"/>
      <c r="H115" s="262">
        <f>D115</f>
        <v>0</v>
      </c>
      <c r="I115" s="236" t="str">
        <f>IF(H115="Yes",1,IF(H115="No",0,"'"))</f>
        <v>'</v>
      </c>
    </row>
    <row r="116" spans="1:11" ht="31.5">
      <c r="A116" s="298" t="s">
        <v>1520</v>
      </c>
      <c r="B116" s="270" t="str">
        <f>Language!A1729</f>
        <v>Is the plate illuminated adequately with reflected light?</v>
      </c>
      <c r="C116" s="270" t="s">
        <v>7580</v>
      </c>
      <c r="D116" s="282"/>
      <c r="F116" s="259"/>
      <c r="H116" s="262">
        <f>D116</f>
        <v>0</v>
      </c>
      <c r="I116" s="236" t="str">
        <f t="shared" ref="I116:I118" si="16">IF(H116="Yes",1,IF(H116="No",0,"'"))</f>
        <v>'</v>
      </c>
    </row>
    <row r="117" spans="1:11" ht="31.5">
      <c r="A117" s="298" t="s">
        <v>1521</v>
      </c>
      <c r="B117" s="270" t="str">
        <f>Language!A1730</f>
        <v>Are zones measured where growth is inhibited (as opposed to the zone of hemolysis)?</v>
      </c>
      <c r="C117" s="270" t="s">
        <v>7581</v>
      </c>
      <c r="D117" s="282"/>
      <c r="F117" s="259"/>
      <c r="H117" s="262">
        <f>D117</f>
        <v>0</v>
      </c>
      <c r="I117" s="236" t="str">
        <f t="shared" si="16"/>
        <v>'</v>
      </c>
    </row>
    <row r="118" spans="1:11" ht="31.5">
      <c r="A118" s="298" t="s">
        <v>1522</v>
      </c>
      <c r="B118" s="270" t="str">
        <f>Language!A1731</f>
        <v>Are there no more than 4 disks per 100mm plate or 9 disks per 150mm plate?</v>
      </c>
      <c r="C118" s="270" t="s">
        <v>7582</v>
      </c>
      <c r="D118" s="282"/>
      <c r="F118" s="259"/>
      <c r="H118" s="262">
        <f>D118</f>
        <v>0</v>
      </c>
      <c r="I118" s="236" t="str">
        <f t="shared" si="16"/>
        <v>'</v>
      </c>
    </row>
    <row r="119" spans="1:11" ht="78.75">
      <c r="A119" s="298" t="s">
        <v>1523</v>
      </c>
      <c r="B119" s="229" t="str">
        <f>Language!A1732</f>
        <v>If the lab uses an oxacillin disk (1ug) to screen for penicillin resistance in Strep. pneumoniae, what does the lab’s SOP instruct when the zone size measures &lt;19? (Referring to penicillin G or Benzylpenicillin, the IV formulation)</v>
      </c>
      <c r="C119" s="229" t="s">
        <v>6339</v>
      </c>
      <c r="D119" s="282"/>
      <c r="F119" s="259"/>
      <c r="H119" s="262">
        <f>D119</f>
        <v>0</v>
      </c>
      <c r="I119" s="236" t="str">
        <f>IF(H119=2,1,IF(H119=1,0,"'"))</f>
        <v>'</v>
      </c>
    </row>
    <row r="120" spans="1:11" ht="47.25">
      <c r="A120" s="288"/>
      <c r="B120" s="240" t="str">
        <f>Language!A1733</f>
        <v>1: Report penicillin resistant - 2: Perform additional testing using a penicillin MIC method - NA: lab does not perform oxacillin screen</v>
      </c>
      <c r="C120" s="240" t="s">
        <v>6340</v>
      </c>
      <c r="D120" s="229"/>
      <c r="F120" s="269"/>
      <c r="H120" s="262"/>
      <c r="I120" s="236"/>
    </row>
    <row r="121" spans="1:11">
      <c r="A121" s="288"/>
      <c r="B121" s="240"/>
      <c r="C121" s="240"/>
      <c r="D121" s="229"/>
      <c r="F121" s="269"/>
      <c r="H121" s="262"/>
      <c r="I121" s="236"/>
    </row>
    <row r="122" spans="1:11" ht="31.5">
      <c r="A122" s="294"/>
      <c r="B122" s="32" t="str">
        <f>Language!A1734</f>
        <v>EXPERT RULES FOR STREP PNEUMONIAE</v>
      </c>
      <c r="C122" s="32" t="s">
        <v>7583</v>
      </c>
      <c r="D122" s="33"/>
      <c r="F122" s="269"/>
      <c r="H122" s="262"/>
      <c r="I122" s="236"/>
    </row>
    <row r="123" spans="1:11" ht="47.25">
      <c r="A123" s="288"/>
      <c r="B123" s="229" t="str">
        <f>Language!A1735</f>
        <v>Does the lab perform AST for S.pneumoniae? (Not scored. If No, skip to next section.)</v>
      </c>
      <c r="C123" s="229" t="s">
        <v>6341</v>
      </c>
      <c r="D123" s="584"/>
      <c r="F123" s="259"/>
      <c r="H123" s="262">
        <f t="shared" ref="H123" si="17">D123</f>
        <v>0</v>
      </c>
      <c r="I123" s="236"/>
      <c r="K123" s="581"/>
    </row>
    <row r="124" spans="1:11" ht="47.25">
      <c r="A124" s="288"/>
      <c r="B124" s="229" t="str">
        <f>Language!A1736</f>
        <v>Does the lab use the disk diffusion method to test any of the following antibiotics against S.pneumo?</v>
      </c>
      <c r="C124" s="229" t="s">
        <v>7584</v>
      </c>
      <c r="D124" s="229"/>
      <c r="F124" s="269"/>
      <c r="H124" s="262"/>
      <c r="I124" s="236"/>
    </row>
    <row r="125" spans="1:11">
      <c r="A125" s="298" t="s">
        <v>1524</v>
      </c>
      <c r="B125" s="270" t="str">
        <f>Language!A1737</f>
        <v>Penicillin</v>
      </c>
      <c r="C125" s="270" t="s">
        <v>70</v>
      </c>
      <c r="D125" s="282"/>
      <c r="F125" s="259"/>
      <c r="H125" s="262">
        <f>D125</f>
        <v>0</v>
      </c>
      <c r="I125" s="236" t="str">
        <f>IF(H125="No",1,IF(H125="Yes",0,"'"))</f>
        <v>'</v>
      </c>
      <c r="J125" s="489" t="str">
        <f>IF(H125="Yes","Red Flag","'")</f>
        <v>'</v>
      </c>
    </row>
    <row r="126" spans="1:11">
      <c r="A126" s="298" t="s">
        <v>1525</v>
      </c>
      <c r="B126" s="502" t="str">
        <f>Language!A1738</f>
        <v>Amoxicillin</v>
      </c>
      <c r="C126" s="502" t="s">
        <v>244</v>
      </c>
      <c r="D126" s="282"/>
      <c r="F126" s="259"/>
      <c r="H126" s="262">
        <f t="shared" ref="H126:H134" si="18">D126</f>
        <v>0</v>
      </c>
      <c r="I126" s="236" t="str">
        <f t="shared" ref="I126:I134" si="19">IF(H126="No",1,IF(H126="Yes",0,"'"))</f>
        <v>'</v>
      </c>
      <c r="J126" s="489" t="str">
        <f t="shared" ref="J126:J134" si="20">IF(H126="Yes","Red Flag","'")</f>
        <v>'</v>
      </c>
    </row>
    <row r="127" spans="1:11">
      <c r="A127" s="298" t="s">
        <v>1526</v>
      </c>
      <c r="B127" s="270" t="str">
        <f>Language!A1739</f>
        <v>Ampicillin</v>
      </c>
      <c r="C127" s="270" t="s">
        <v>6342</v>
      </c>
      <c r="D127" s="282"/>
      <c r="F127" s="259"/>
      <c r="H127" s="262">
        <f t="shared" si="18"/>
        <v>0</v>
      </c>
      <c r="I127" s="236" t="str">
        <f t="shared" si="19"/>
        <v>'</v>
      </c>
      <c r="J127" s="489" t="str">
        <f t="shared" si="20"/>
        <v>'</v>
      </c>
    </row>
    <row r="128" spans="1:11">
      <c r="A128" s="298" t="s">
        <v>1527</v>
      </c>
      <c r="B128" s="270" t="str">
        <f>Language!A1740</f>
        <v>Cefotaxime</v>
      </c>
      <c r="C128" s="270" t="s">
        <v>72</v>
      </c>
      <c r="D128" s="282"/>
      <c r="F128" s="259"/>
      <c r="H128" s="262">
        <f t="shared" si="18"/>
        <v>0</v>
      </c>
      <c r="I128" s="236" t="str">
        <f t="shared" si="19"/>
        <v>'</v>
      </c>
      <c r="J128" s="489" t="str">
        <f t="shared" si="20"/>
        <v>'</v>
      </c>
    </row>
    <row r="129" spans="1:11">
      <c r="A129" s="298" t="s">
        <v>1528</v>
      </c>
      <c r="B129" s="270" t="str">
        <f>Language!A1741</f>
        <v>Ceftriaxone</v>
      </c>
      <c r="C129" s="270" t="s">
        <v>71</v>
      </c>
      <c r="D129" s="282"/>
      <c r="F129" s="259"/>
      <c r="H129" s="262">
        <f t="shared" si="18"/>
        <v>0</v>
      </c>
      <c r="I129" s="236" t="str">
        <f t="shared" si="19"/>
        <v>'</v>
      </c>
      <c r="J129" s="489" t="str">
        <f t="shared" si="20"/>
        <v>'</v>
      </c>
    </row>
    <row r="130" spans="1:11">
      <c r="A130" s="298" t="s">
        <v>1529</v>
      </c>
      <c r="B130" s="270" t="str">
        <f>Language!A1742</f>
        <v>Cefuroxime</v>
      </c>
      <c r="C130" s="270" t="s">
        <v>245</v>
      </c>
      <c r="D130" s="282"/>
      <c r="F130" s="259"/>
      <c r="H130" s="262">
        <f t="shared" si="18"/>
        <v>0</v>
      </c>
      <c r="I130" s="236" t="str">
        <f t="shared" si="19"/>
        <v>'</v>
      </c>
      <c r="J130" s="489" t="str">
        <f t="shared" si="20"/>
        <v>'</v>
      </c>
    </row>
    <row r="131" spans="1:11">
      <c r="A131" s="298" t="s">
        <v>1530</v>
      </c>
      <c r="B131" s="270" t="str">
        <f>Language!A1743</f>
        <v>Cefepime</v>
      </c>
      <c r="C131" s="270" t="s">
        <v>73</v>
      </c>
      <c r="D131" s="282"/>
      <c r="F131" s="259"/>
      <c r="H131" s="262">
        <f t="shared" si="18"/>
        <v>0</v>
      </c>
      <c r="I131" s="236" t="str">
        <f t="shared" si="19"/>
        <v>'</v>
      </c>
      <c r="J131" s="489" t="str">
        <f t="shared" si="20"/>
        <v>'</v>
      </c>
    </row>
    <row r="132" spans="1:11">
      <c r="A132" s="298" t="s">
        <v>1531</v>
      </c>
      <c r="B132" s="270" t="str">
        <f>Language!A1744</f>
        <v>Ertapenem</v>
      </c>
      <c r="C132" s="270" t="s">
        <v>81</v>
      </c>
      <c r="D132" s="282"/>
      <c r="F132" s="259"/>
      <c r="H132" s="262">
        <f t="shared" si="18"/>
        <v>0</v>
      </c>
      <c r="I132" s="236" t="str">
        <f t="shared" si="19"/>
        <v>'</v>
      </c>
      <c r="J132" s="489" t="str">
        <f t="shared" si="20"/>
        <v>'</v>
      </c>
    </row>
    <row r="133" spans="1:11">
      <c r="A133" s="298" t="s">
        <v>1532</v>
      </c>
      <c r="B133" s="270" t="str">
        <f>Language!A1745</f>
        <v>Meropenem</v>
      </c>
      <c r="C133" s="270" t="s">
        <v>80</v>
      </c>
      <c r="D133" s="282"/>
      <c r="F133" s="259"/>
      <c r="H133" s="262">
        <f t="shared" si="18"/>
        <v>0</v>
      </c>
      <c r="I133" s="236" t="str">
        <f t="shared" si="19"/>
        <v>'</v>
      </c>
      <c r="J133" s="489" t="str">
        <f t="shared" si="20"/>
        <v>'</v>
      </c>
    </row>
    <row r="134" spans="1:11">
      <c r="A134" s="298" t="s">
        <v>1533</v>
      </c>
      <c r="B134" s="270" t="str">
        <f>Language!A1746</f>
        <v>Imipenem</v>
      </c>
      <c r="C134" s="270" t="s">
        <v>82</v>
      </c>
      <c r="D134" s="282"/>
      <c r="F134" s="259"/>
      <c r="H134" s="262">
        <f t="shared" si="18"/>
        <v>0</v>
      </c>
      <c r="I134" s="236" t="str">
        <f t="shared" si="19"/>
        <v>'</v>
      </c>
      <c r="J134" s="489" t="str">
        <f t="shared" si="20"/>
        <v>'</v>
      </c>
    </row>
    <row r="135" spans="1:11" ht="47.25">
      <c r="A135" s="288"/>
      <c r="B135" s="229" t="str">
        <f>Language!A1747</f>
        <v>When S. pneumoniae is isolated from blood or cerebrospinal fluid, does the lab test the following antibiotics using an MIC method?</v>
      </c>
      <c r="C135" s="229" t="s">
        <v>6343</v>
      </c>
    </row>
    <row r="136" spans="1:11">
      <c r="A136" s="298" t="s">
        <v>1534</v>
      </c>
      <c r="B136" s="270" t="str">
        <f>Language!A1748</f>
        <v>Penicillin</v>
      </c>
      <c r="C136" s="270" t="s">
        <v>70</v>
      </c>
      <c r="D136" s="282"/>
      <c r="F136" s="259"/>
      <c r="H136" s="262">
        <f t="shared" ref="H136" si="21">D136</f>
        <v>0</v>
      </c>
      <c r="I136" s="236" t="str">
        <f>IF(H136="Yes",1,IF(H136="No",0,"'"))</f>
        <v>'</v>
      </c>
      <c r="K136" s="581"/>
    </row>
    <row r="137" spans="1:11">
      <c r="A137" s="298" t="s">
        <v>1535</v>
      </c>
      <c r="B137" s="270" t="str">
        <f>Language!A1749</f>
        <v>Ceftriaxone and/or Cefotaxime</v>
      </c>
      <c r="C137" s="270" t="s">
        <v>6344</v>
      </c>
      <c r="D137" s="282"/>
      <c r="F137" s="259"/>
      <c r="H137" s="262">
        <f t="shared" ref="H137:H140" si="22">D137</f>
        <v>0</v>
      </c>
      <c r="I137" s="236" t="str">
        <f t="shared" ref="I137:I140" si="23">IF(H137="Yes",1,IF(H137="No",0,"'"))</f>
        <v>'</v>
      </c>
      <c r="K137" s="581"/>
    </row>
    <row r="138" spans="1:11" ht="47.25">
      <c r="A138" s="298" t="s">
        <v>1536</v>
      </c>
      <c r="B138" s="229" t="str">
        <f>Language!A1750</f>
        <v xml:space="preserve">When S.pneumoniae is isolated from CSF, are penicillin, ceftriaxone, and/or cefotaxime reported using the meningitis breakpoints only? </v>
      </c>
      <c r="C138" s="229" t="s">
        <v>7562</v>
      </c>
      <c r="D138" s="282"/>
      <c r="F138" s="259"/>
      <c r="H138" s="262">
        <f t="shared" si="22"/>
        <v>0</v>
      </c>
      <c r="I138" s="236" t="str">
        <f t="shared" si="23"/>
        <v>'</v>
      </c>
      <c r="K138" s="581"/>
    </row>
    <row r="139" spans="1:11" ht="63">
      <c r="A139" s="298" t="s">
        <v>1537</v>
      </c>
      <c r="B139" s="229" t="str">
        <f>Language!A1751</f>
        <v xml:space="preserve">When S.pneumoniae is isolated from specimens other than CSF, are penicillin, ceftriaxone, and/or cefotaxime reported using both meningitis and non-meningitis breakpoints? </v>
      </c>
      <c r="C139" s="229" t="s">
        <v>7563</v>
      </c>
      <c r="D139" s="282"/>
      <c r="F139" s="259"/>
      <c r="H139" s="262">
        <f t="shared" si="22"/>
        <v>0</v>
      </c>
      <c r="I139" s="236" t="str">
        <f t="shared" si="23"/>
        <v>'</v>
      </c>
      <c r="K139" s="581"/>
    </row>
    <row r="140" spans="1:11" ht="47.25">
      <c r="A140" s="298" t="s">
        <v>1538</v>
      </c>
      <c r="B140" s="229" t="str">
        <f>Language!A1752</f>
        <v>Are S.pneumoniae that are resistant to Erythromycin and susceptible or intermediate to Clindamycin tested for inducible clindamycin resistance?</v>
      </c>
      <c r="C140" s="229" t="s">
        <v>6345</v>
      </c>
      <c r="D140" s="282"/>
      <c r="F140" s="259"/>
      <c r="H140" s="262">
        <f t="shared" si="22"/>
        <v>0</v>
      </c>
      <c r="I140" s="236" t="str">
        <f t="shared" si="23"/>
        <v>'</v>
      </c>
      <c r="J140" s="236" t="str">
        <f>IF(D140="No","Red Flag","'")</f>
        <v>'</v>
      </c>
    </row>
    <row r="141" spans="1:11" ht="16.5" thickBot="1">
      <c r="A141" s="288"/>
      <c r="D141" s="229"/>
      <c r="F141" s="269"/>
      <c r="H141" s="262"/>
      <c r="I141" s="236"/>
    </row>
    <row r="142" spans="1:11" ht="16.5" thickBot="1">
      <c r="A142" s="294"/>
      <c r="B142" s="32" t="str">
        <f>Language!A1753</f>
        <v>INDUCIBLE CLINDAMYCIN RESISTANCE TESTING</v>
      </c>
      <c r="C142" s="32" t="s">
        <v>7585</v>
      </c>
      <c r="D142" s="33"/>
      <c r="F142" s="227"/>
      <c r="G142" s="256"/>
      <c r="I142" s="256"/>
    </row>
    <row r="143" spans="1:11" ht="63">
      <c r="A143" s="298" t="s">
        <v>1539</v>
      </c>
      <c r="B143" s="471" t="str">
        <f>Language!A1754</f>
        <v xml:space="preserve">Does the lab perform the test for Inducible Clindamycin Resistance (ICR), also known as the “D-test” on Staph aureusand/or Strep pneumoniae? </v>
      </c>
      <c r="C143" s="471" t="s">
        <v>6346</v>
      </c>
      <c r="D143" s="282"/>
      <c r="F143" s="585"/>
      <c r="H143" s="262">
        <f t="shared" ref="H143:H148" si="24">D143</f>
        <v>0</v>
      </c>
      <c r="I143" s="236" t="str">
        <f>IF(H143="Yes",1,"'")</f>
        <v>'</v>
      </c>
      <c r="K143" s="581"/>
    </row>
    <row r="144" spans="1:11" ht="47.25">
      <c r="A144" s="298" t="s">
        <v>1540</v>
      </c>
      <c r="B144" s="270" t="str">
        <f>Language!A1755</f>
        <v>Does the SOP for the ICR test specify that the erythromycin and clindamycin disks must be placed 15-26 mm apart for Staph species?</v>
      </c>
      <c r="C144" s="270" t="s">
        <v>6347</v>
      </c>
      <c r="D144" s="282"/>
      <c r="F144" s="259"/>
      <c r="H144" s="262">
        <f t="shared" si="24"/>
        <v>0</v>
      </c>
      <c r="I144" s="236" t="str">
        <f>IF(H144="Yes",1,IF(H144="No",0,"'"))</f>
        <v>'</v>
      </c>
      <c r="K144" s="581"/>
    </row>
    <row r="145" spans="1:11" ht="47.25">
      <c r="A145" s="298" t="s">
        <v>1541</v>
      </c>
      <c r="B145" s="270" t="str">
        <f>Language!A1756</f>
        <v>Does the SOP for the ICR test specify that the erythromycin and clindamycin disks must be placed 12 mm apart for Strep species?</v>
      </c>
      <c r="C145" s="270" t="s">
        <v>6348</v>
      </c>
      <c r="D145" s="282"/>
      <c r="F145" s="259"/>
      <c r="H145" s="262">
        <f t="shared" si="24"/>
        <v>0</v>
      </c>
      <c r="I145" s="236" t="str">
        <f t="shared" ref="I145:I148" si="25">IF(H145="Yes",1,IF(H145="No",0,"'"))</f>
        <v>'</v>
      </c>
      <c r="K145" s="581"/>
    </row>
    <row r="146" spans="1:11" ht="47.25">
      <c r="A146" s="298" t="s">
        <v>1821</v>
      </c>
      <c r="B146" s="270" t="str">
        <f>Language!A1757</f>
        <v>Do records indicate that quality control for ICR testing is done either on a weekly basis or each time the test is performed?</v>
      </c>
      <c r="C146" s="270" t="s">
        <v>6349</v>
      </c>
      <c r="D146" s="282"/>
      <c r="F146" s="259"/>
      <c r="H146" s="262">
        <f t="shared" si="24"/>
        <v>0</v>
      </c>
      <c r="I146" s="236" t="str">
        <f t="shared" si="25"/>
        <v>'</v>
      </c>
      <c r="K146" s="581"/>
    </row>
    <row r="147" spans="1:11" ht="63">
      <c r="A147" s="298" t="s">
        <v>2010</v>
      </c>
      <c r="B147" s="270" t="str">
        <f>Language!A1758</f>
        <v>Do records indicate that lab uses both positive and negative control organisms to QC the ICR test in use? (Commonly used ICR positive strain is S.aureus ATCC BAA-977)</v>
      </c>
      <c r="C147" s="270" t="s">
        <v>7586</v>
      </c>
      <c r="D147" s="282"/>
      <c r="F147" s="259"/>
      <c r="H147" s="262">
        <f t="shared" si="24"/>
        <v>0</v>
      </c>
      <c r="I147" s="236" t="str">
        <f t="shared" si="25"/>
        <v>'</v>
      </c>
      <c r="K147" s="581"/>
    </row>
    <row r="148" spans="1:11" ht="31.5">
      <c r="A148" s="298" t="s">
        <v>2011</v>
      </c>
      <c r="B148" s="270" t="str">
        <f>Language!A1759</f>
        <v xml:space="preserve">When the ICR test is positive, is the clindamycin result changed to resistant? </v>
      </c>
      <c r="C148" s="270" t="s">
        <v>6350</v>
      </c>
      <c r="D148" s="282"/>
      <c r="F148" s="259"/>
      <c r="H148" s="262">
        <f t="shared" si="24"/>
        <v>0</v>
      </c>
      <c r="I148" s="236" t="str">
        <f t="shared" si="25"/>
        <v>'</v>
      </c>
      <c r="J148" s="236" t="str">
        <f>IF(D148="No","Red Flag","'")</f>
        <v>'</v>
      </c>
    </row>
    <row r="149" spans="1:11" ht="16.5" thickBot="1">
      <c r="A149" s="586"/>
      <c r="B149" s="270"/>
      <c r="C149" s="270"/>
      <c r="D149" s="468"/>
      <c r="E149" s="468"/>
      <c r="F149" s="269"/>
      <c r="H149" s="262"/>
      <c r="I149" s="236"/>
    </row>
    <row r="150" spans="1:11" ht="16.5" thickBot="1">
      <c r="A150" s="294"/>
      <c r="B150" s="32" t="str">
        <f>Language!A1760</f>
        <v>EXPERT RULES FOR CEREBROSPINAL FLUID (CSF)</v>
      </c>
      <c r="C150" s="32" t="s">
        <v>7587</v>
      </c>
      <c r="D150" s="33"/>
      <c r="F150" s="227"/>
      <c r="G150" s="256"/>
      <c r="I150" s="256"/>
    </row>
    <row r="151" spans="1:11" ht="47.25">
      <c r="A151" s="288"/>
      <c r="B151" s="229" t="str">
        <f>Language!A1761</f>
        <v xml:space="preserve">Review a patient AST report for a positive CSF culture. Were any of the following drug classes tested or reported? </v>
      </c>
      <c r="C151" s="229" t="s">
        <v>6351</v>
      </c>
      <c r="J151" s="72"/>
    </row>
    <row r="152" spans="1:11" ht="47.25">
      <c r="A152" s="288"/>
      <c r="B152" s="550" t="str">
        <f>Language!A1762</f>
        <v>(The following are not the drugs of choice and may not be effective for treating CSF infections, regardless of the AST result)</v>
      </c>
      <c r="C152" s="550" t="s">
        <v>6352</v>
      </c>
      <c r="D152" s="283"/>
      <c r="J152" s="72"/>
    </row>
    <row r="153" spans="1:11" ht="31.5">
      <c r="A153" s="298" t="s">
        <v>2012</v>
      </c>
      <c r="B153" s="270" t="str">
        <f>Language!A1763</f>
        <v>1st generation cephalosporins (cefazolin, cephalothin, cephapririn, cephadrine)</v>
      </c>
      <c r="C153" s="270" t="s">
        <v>6266</v>
      </c>
      <c r="D153" s="282"/>
      <c r="F153" s="259"/>
      <c r="H153" s="262">
        <f t="shared" ref="H153:H160" si="26">D153</f>
        <v>0</v>
      </c>
      <c r="I153" s="236" t="str">
        <f>IF(H153="No",1,IF(H153="Yes",0,"'"))</f>
        <v>'</v>
      </c>
      <c r="J153" s="236" t="str">
        <f t="shared" ref="J153:J160" si="27">IF(D153="Yes","Red Flag","'")</f>
        <v>'</v>
      </c>
    </row>
    <row r="154" spans="1:11" ht="31.5">
      <c r="A154" s="298" t="s">
        <v>2013</v>
      </c>
      <c r="B154" s="270" t="str">
        <f>Language!A1764</f>
        <v>2nd generation cephalosporins (cefuroxime, cefonicid, cefamandole)</v>
      </c>
      <c r="C154" s="270" t="s">
        <v>6267</v>
      </c>
      <c r="D154" s="282"/>
      <c r="F154" s="259"/>
      <c r="H154" s="262">
        <f t="shared" si="26"/>
        <v>0</v>
      </c>
      <c r="I154" s="236" t="str">
        <f t="shared" ref="I154:I160" si="28">IF(H154="No",1,IF(H154="Yes",0,"'"))</f>
        <v>'</v>
      </c>
      <c r="J154" s="236" t="str">
        <f t="shared" si="27"/>
        <v>'</v>
      </c>
    </row>
    <row r="155" spans="1:11">
      <c r="A155" s="298" t="s">
        <v>2014</v>
      </c>
      <c r="B155" s="270" t="str">
        <f>Language!A1765</f>
        <v>Cephamycins (cefoxitin, cefotetan)</v>
      </c>
      <c r="C155" s="270" t="s">
        <v>188</v>
      </c>
      <c r="D155" s="282"/>
      <c r="F155" s="259"/>
      <c r="H155" s="262">
        <f t="shared" si="26"/>
        <v>0</v>
      </c>
      <c r="I155" s="236" t="str">
        <f t="shared" si="28"/>
        <v>'</v>
      </c>
      <c r="J155" s="236" t="str">
        <f t="shared" si="27"/>
        <v>'</v>
      </c>
    </row>
    <row r="156" spans="1:11">
      <c r="A156" s="298" t="s">
        <v>2015</v>
      </c>
      <c r="B156" s="270" t="str">
        <f>Language!A1766</f>
        <v>Clindamycin</v>
      </c>
      <c r="C156" s="270" t="s">
        <v>189</v>
      </c>
      <c r="D156" s="282"/>
      <c r="F156" s="259"/>
      <c r="H156" s="262">
        <f t="shared" si="26"/>
        <v>0</v>
      </c>
      <c r="I156" s="236" t="str">
        <f t="shared" si="28"/>
        <v>'</v>
      </c>
      <c r="J156" s="236" t="str">
        <f t="shared" si="27"/>
        <v>'</v>
      </c>
    </row>
    <row r="157" spans="1:11">
      <c r="A157" s="298" t="s">
        <v>2016</v>
      </c>
      <c r="B157" s="270" t="str">
        <f>Language!A1767</f>
        <v>Macrolides (Erythromycin, Azithromycin, Clarithromycin)</v>
      </c>
      <c r="C157" s="270" t="s">
        <v>6353</v>
      </c>
      <c r="D157" s="282"/>
      <c r="F157" s="259"/>
      <c r="H157" s="262">
        <f t="shared" si="26"/>
        <v>0</v>
      </c>
      <c r="I157" s="236" t="str">
        <f t="shared" si="28"/>
        <v>'</v>
      </c>
      <c r="J157" s="236" t="str">
        <f t="shared" si="27"/>
        <v>'</v>
      </c>
    </row>
    <row r="158" spans="1:11">
      <c r="A158" s="298" t="s">
        <v>2017</v>
      </c>
      <c r="B158" s="270" t="str">
        <f>Language!A1768</f>
        <v>Tetracyclines (Tetracycline, Minocycline, Doxycycline)</v>
      </c>
      <c r="C158" s="270" t="s">
        <v>6354</v>
      </c>
      <c r="D158" s="282"/>
      <c r="F158" s="259"/>
      <c r="H158" s="262">
        <f t="shared" si="26"/>
        <v>0</v>
      </c>
      <c r="I158" s="236" t="str">
        <f t="shared" si="28"/>
        <v>'</v>
      </c>
      <c r="J158" s="236" t="str">
        <f t="shared" si="27"/>
        <v>'</v>
      </c>
    </row>
    <row r="159" spans="1:11" ht="31.5">
      <c r="A159" s="298" t="s">
        <v>2409</v>
      </c>
      <c r="B159" s="270" t="str">
        <f>Language!A1769</f>
        <v>Fluoroquinolones (Ciprofloxacin, Levofloxacin, Moxifloxacin)</v>
      </c>
      <c r="C159" s="270" t="s">
        <v>192</v>
      </c>
      <c r="D159" s="282"/>
      <c r="F159" s="259"/>
      <c r="H159" s="262">
        <f t="shared" si="26"/>
        <v>0</v>
      </c>
      <c r="I159" s="236" t="str">
        <f t="shared" si="28"/>
        <v>'</v>
      </c>
      <c r="J159" s="236" t="str">
        <f t="shared" si="27"/>
        <v>'</v>
      </c>
    </row>
    <row r="160" spans="1:11">
      <c r="A160" s="298" t="s">
        <v>2410</v>
      </c>
      <c r="B160" s="270" t="str">
        <f>Language!A1770</f>
        <v>Nitrofurantoin</v>
      </c>
      <c r="C160" s="270" t="s">
        <v>1633</v>
      </c>
      <c r="D160" s="282"/>
      <c r="F160" s="259"/>
      <c r="H160" s="262">
        <f t="shared" si="26"/>
        <v>0</v>
      </c>
      <c r="I160" s="236" t="str">
        <f t="shared" si="28"/>
        <v>'</v>
      </c>
      <c r="J160" s="236" t="str">
        <f t="shared" si="27"/>
        <v>'</v>
      </c>
    </row>
  </sheetData>
  <mergeCells count="32">
    <mergeCell ref="L4:M5"/>
    <mergeCell ref="N4:S4"/>
    <mergeCell ref="U4:V5"/>
    <mergeCell ref="W4:Z4"/>
    <mergeCell ref="N5:P5"/>
    <mergeCell ref="Q5:S5"/>
    <mergeCell ref="W5:X5"/>
    <mergeCell ref="Y5:Z5"/>
    <mergeCell ref="Y16:Z16"/>
    <mergeCell ref="L27:M28"/>
    <mergeCell ref="N27:S27"/>
    <mergeCell ref="U27:V28"/>
    <mergeCell ref="W27:Z27"/>
    <mergeCell ref="N28:P28"/>
    <mergeCell ref="Q28:S28"/>
    <mergeCell ref="W28:X28"/>
    <mergeCell ref="Y28:Z28"/>
    <mergeCell ref="L15:M16"/>
    <mergeCell ref="N15:S15"/>
    <mergeCell ref="U15:V16"/>
    <mergeCell ref="W15:Z15"/>
    <mergeCell ref="N16:P16"/>
    <mergeCell ref="Q16:S16"/>
    <mergeCell ref="W16:X16"/>
    <mergeCell ref="L33:M34"/>
    <mergeCell ref="N33:S33"/>
    <mergeCell ref="U33:V34"/>
    <mergeCell ref="W33:Z33"/>
    <mergeCell ref="N34:P34"/>
    <mergeCell ref="Q34:S34"/>
    <mergeCell ref="W34:X34"/>
    <mergeCell ref="Y34:Z34"/>
  </mergeCells>
  <phoneticPr fontId="26" type="noConversion"/>
  <conditionalFormatting sqref="I76:I81">
    <cfRule type="cellIs" dxfId="530" priority="723" stopIfTrue="1" operator="lessThan">
      <formula>0.5</formula>
    </cfRule>
    <cfRule type="cellIs" dxfId="529" priority="724" stopIfTrue="1" operator="between">
      <formula>0.5</formula>
      <formula>0.75</formula>
    </cfRule>
    <cfRule type="cellIs" dxfId="528" priority="725" stopIfTrue="1" operator="greaterThan">
      <formula>0.75</formula>
    </cfRule>
  </conditionalFormatting>
  <conditionalFormatting sqref="I114 I120:I122 I124">
    <cfRule type="cellIs" dxfId="527" priority="729" stopIfTrue="1" operator="lessThan">
      <formula>0.5</formula>
    </cfRule>
    <cfRule type="cellIs" dxfId="526" priority="730" stopIfTrue="1" operator="between">
      <formula>0.5</formula>
      <formula>0.75</formula>
    </cfRule>
    <cfRule type="cellIs" dxfId="525" priority="731" stopIfTrue="1" operator="greaterThan">
      <formula>0.75</formula>
    </cfRule>
  </conditionalFormatting>
  <conditionalFormatting sqref="I149">
    <cfRule type="cellIs" dxfId="524" priority="714" stopIfTrue="1" operator="lessThan">
      <formula>0.5</formula>
    </cfRule>
    <cfRule type="cellIs" dxfId="523" priority="715" stopIfTrue="1" operator="between">
      <formula>0.5</formula>
      <formula>0.75</formula>
    </cfRule>
    <cfRule type="cellIs" dxfId="522" priority="716" stopIfTrue="1" operator="greaterThan">
      <formula>0.75</formula>
    </cfRule>
  </conditionalFormatting>
  <conditionalFormatting sqref="I21">
    <cfRule type="cellIs" dxfId="521" priority="408" stopIfTrue="1" operator="lessThan">
      <formula>0.5</formula>
    </cfRule>
    <cfRule type="cellIs" dxfId="520" priority="409" stopIfTrue="1" operator="between">
      <formula>0.5</formula>
      <formula>0.75</formula>
    </cfRule>
    <cfRule type="cellIs" dxfId="519" priority="410" stopIfTrue="1" operator="greaterThan">
      <formula>0.75</formula>
    </cfRule>
  </conditionalFormatting>
  <conditionalFormatting sqref="I15">
    <cfRule type="cellIs" dxfId="518" priority="348" stopIfTrue="1" operator="lessThan">
      <formula>0.5</formula>
    </cfRule>
    <cfRule type="cellIs" dxfId="517" priority="349" stopIfTrue="1" operator="between">
      <formula>0.5</formula>
      <formula>0.75</formula>
    </cfRule>
    <cfRule type="cellIs" dxfId="516" priority="350" stopIfTrue="1" operator="greaterThan">
      <formula>0.75</formula>
    </cfRule>
  </conditionalFormatting>
  <conditionalFormatting sqref="D4">
    <cfRule type="cellIs" dxfId="515" priority="414" stopIfTrue="1" operator="greaterThanOrEqual">
      <formula>0.8</formula>
    </cfRule>
    <cfRule type="cellIs" dxfId="514" priority="415" stopIfTrue="1" operator="between">
      <formula>0.5</formula>
      <formula>0.799</formula>
    </cfRule>
    <cfRule type="cellIs" dxfId="513" priority="416" stopIfTrue="1" operator="lessThan">
      <formula>0.5</formula>
    </cfRule>
  </conditionalFormatting>
  <conditionalFormatting sqref="I70">
    <cfRule type="cellIs" dxfId="512" priority="309" stopIfTrue="1" operator="lessThan">
      <formula>0.5</formula>
    </cfRule>
    <cfRule type="cellIs" dxfId="511" priority="310" stopIfTrue="1" operator="between">
      <formula>0.5</formula>
      <formula>0.75</formula>
    </cfRule>
    <cfRule type="cellIs" dxfId="510" priority="311" stopIfTrue="1" operator="greaterThan">
      <formula>0.75</formula>
    </cfRule>
  </conditionalFormatting>
  <conditionalFormatting sqref="I24">
    <cfRule type="cellIs" dxfId="509" priority="393" stopIfTrue="1" operator="lessThan">
      <formula>0.5</formula>
    </cfRule>
    <cfRule type="cellIs" dxfId="508" priority="394" stopIfTrue="1" operator="between">
      <formula>0.5</formula>
      <formula>0.75</formula>
    </cfRule>
    <cfRule type="cellIs" dxfId="507" priority="395" stopIfTrue="1" operator="greaterThan">
      <formula>0.75</formula>
    </cfRule>
  </conditionalFormatting>
  <conditionalFormatting sqref="I28">
    <cfRule type="cellIs" dxfId="506" priority="384" stopIfTrue="1" operator="lessThan">
      <formula>0.5</formula>
    </cfRule>
    <cfRule type="cellIs" dxfId="505" priority="385" stopIfTrue="1" operator="between">
      <formula>0.5</formula>
      <formula>0.75</formula>
    </cfRule>
    <cfRule type="cellIs" dxfId="504" priority="386" stopIfTrue="1" operator="greaterThan">
      <formula>0.75</formula>
    </cfRule>
  </conditionalFormatting>
  <conditionalFormatting sqref="I75 I93 I99 I103 I71">
    <cfRule type="cellIs" dxfId="503" priority="306" stopIfTrue="1" operator="lessThan">
      <formula>0.5</formula>
    </cfRule>
    <cfRule type="cellIs" dxfId="502" priority="307" stopIfTrue="1" operator="between">
      <formula>0.5</formula>
      <formula>0.75</formula>
    </cfRule>
    <cfRule type="cellIs" dxfId="501" priority="308" stopIfTrue="1" operator="greaterThan">
      <formula>0.75</formula>
    </cfRule>
  </conditionalFormatting>
  <conditionalFormatting sqref="I80:I81">
    <cfRule type="cellIs" dxfId="500" priority="297" stopIfTrue="1" operator="lessThan">
      <formula>0.5</formula>
    </cfRule>
    <cfRule type="cellIs" dxfId="499" priority="298" stopIfTrue="1" operator="between">
      <formula>0.5</formula>
      <formula>0.75</formula>
    </cfRule>
    <cfRule type="cellIs" dxfId="498" priority="299" stopIfTrue="1" operator="greaterThan">
      <formula>0.75</formula>
    </cfRule>
  </conditionalFormatting>
  <conditionalFormatting sqref="D40">
    <cfRule type="cellIs" dxfId="497" priority="411" stopIfTrue="1" operator="greaterThanOrEqual">
      <formula>0.8</formula>
    </cfRule>
    <cfRule type="cellIs" dxfId="496" priority="412" stopIfTrue="1" operator="between">
      <formula>0.5</formula>
      <formula>0.799</formula>
    </cfRule>
    <cfRule type="cellIs" dxfId="495" priority="413" stopIfTrue="1" operator="lessThan">
      <formula>0.5</formula>
    </cfRule>
  </conditionalFormatting>
  <conditionalFormatting sqref="I20:I38">
    <cfRule type="cellIs" dxfId="494" priority="402" stopIfTrue="1" operator="lessThan">
      <formula>0.5</formula>
    </cfRule>
    <cfRule type="cellIs" dxfId="493" priority="403" stopIfTrue="1" operator="between">
      <formula>0.5</formula>
      <formula>0.75</formula>
    </cfRule>
    <cfRule type="cellIs" dxfId="492" priority="404" stopIfTrue="1" operator="greaterThan">
      <formula>0.75</formula>
    </cfRule>
  </conditionalFormatting>
  <conditionalFormatting sqref="I23">
    <cfRule type="cellIs" dxfId="491" priority="396" stopIfTrue="1" operator="lessThan">
      <formula>0.5</formula>
    </cfRule>
    <cfRule type="cellIs" dxfId="490" priority="397" stopIfTrue="1" operator="between">
      <formula>0.5</formula>
      <formula>0.75</formula>
    </cfRule>
    <cfRule type="cellIs" dxfId="489" priority="398" stopIfTrue="1" operator="greaterThan">
      <formula>0.75</formula>
    </cfRule>
  </conditionalFormatting>
  <conditionalFormatting sqref="I31">
    <cfRule type="cellIs" dxfId="488" priority="375" stopIfTrue="1" operator="lessThan">
      <formula>0.5</formula>
    </cfRule>
    <cfRule type="cellIs" dxfId="487" priority="376" stopIfTrue="1" operator="between">
      <formula>0.5</formula>
      <formula>0.75</formula>
    </cfRule>
    <cfRule type="cellIs" dxfId="486" priority="377" stopIfTrue="1" operator="greaterThan">
      <formula>0.75</formula>
    </cfRule>
  </conditionalFormatting>
  <conditionalFormatting sqref="I38">
    <cfRule type="cellIs" dxfId="485" priority="354" stopIfTrue="1" operator="lessThan">
      <formula>0.5</formula>
    </cfRule>
    <cfRule type="cellIs" dxfId="484" priority="355" stopIfTrue="1" operator="between">
      <formula>0.5</formula>
      <formula>0.75</formula>
    </cfRule>
    <cfRule type="cellIs" dxfId="483" priority="356" stopIfTrue="1" operator="greaterThan">
      <formula>0.75</formula>
    </cfRule>
  </conditionalFormatting>
  <conditionalFormatting sqref="I53 I42:I47">
    <cfRule type="cellIs" dxfId="482" priority="351" stopIfTrue="1" operator="lessThan">
      <formula>0.5</formula>
    </cfRule>
    <cfRule type="cellIs" dxfId="481" priority="352" stopIfTrue="1" operator="between">
      <formula>0.5</formula>
      <formula>0.75</formula>
    </cfRule>
    <cfRule type="cellIs" dxfId="480" priority="353" stopIfTrue="1" operator="greaterThan">
      <formula>0.75</formula>
    </cfRule>
  </conditionalFormatting>
  <conditionalFormatting sqref="I55">
    <cfRule type="cellIs" dxfId="479" priority="324" stopIfTrue="1" operator="lessThan">
      <formula>0.5</formula>
    </cfRule>
    <cfRule type="cellIs" dxfId="478" priority="325" stopIfTrue="1" operator="between">
      <formula>0.5</formula>
      <formula>0.75</formula>
    </cfRule>
    <cfRule type="cellIs" dxfId="477" priority="326" stopIfTrue="1" operator="greaterThan">
      <formula>0.75</formula>
    </cfRule>
  </conditionalFormatting>
  <conditionalFormatting sqref="I32">
    <cfRule type="cellIs" dxfId="476" priority="372" stopIfTrue="1" operator="lessThan">
      <formula>0.5</formula>
    </cfRule>
    <cfRule type="cellIs" dxfId="475" priority="373" stopIfTrue="1" operator="between">
      <formula>0.5</formula>
      <formula>0.75</formula>
    </cfRule>
    <cfRule type="cellIs" dxfId="474" priority="374" stopIfTrue="1" operator="greaterThan">
      <formula>0.75</formula>
    </cfRule>
  </conditionalFormatting>
  <conditionalFormatting sqref="I43">
    <cfRule type="cellIs" dxfId="473" priority="345" stopIfTrue="1" operator="lessThan">
      <formula>0.5</formula>
    </cfRule>
    <cfRule type="cellIs" dxfId="472" priority="346" stopIfTrue="1" operator="between">
      <formula>0.5</formula>
      <formula>0.75</formula>
    </cfRule>
    <cfRule type="cellIs" dxfId="471" priority="347" stopIfTrue="1" operator="greaterThan">
      <formula>0.75</formula>
    </cfRule>
  </conditionalFormatting>
  <conditionalFormatting sqref="I60:I66">
    <cfRule type="cellIs" dxfId="470" priority="318" stopIfTrue="1" operator="lessThan">
      <formula>0.5</formula>
    </cfRule>
    <cfRule type="cellIs" dxfId="469" priority="319" stopIfTrue="1" operator="between">
      <formula>0.5</formula>
      <formula>0.75</formula>
    </cfRule>
    <cfRule type="cellIs" dxfId="468" priority="320" stopIfTrue="1" operator="greaterThan">
      <formula>0.75</formula>
    </cfRule>
  </conditionalFormatting>
  <conditionalFormatting sqref="I83:I84 I86:I90 I92:I95">
    <cfRule type="cellIs" dxfId="467" priority="291" stopIfTrue="1" operator="lessThan">
      <formula>0.5</formula>
    </cfRule>
    <cfRule type="cellIs" dxfId="466" priority="292" stopIfTrue="1" operator="between">
      <formula>0.5</formula>
      <formula>0.75</formula>
    </cfRule>
    <cfRule type="cellIs" dxfId="465" priority="293" stopIfTrue="1" operator="greaterThan">
      <formula>0.75</formula>
    </cfRule>
  </conditionalFormatting>
  <conditionalFormatting sqref="I33">
    <cfRule type="cellIs" dxfId="464" priority="369" stopIfTrue="1" operator="lessThan">
      <formula>0.5</formula>
    </cfRule>
    <cfRule type="cellIs" dxfId="463" priority="370" stopIfTrue="1" operator="between">
      <formula>0.5</formula>
      <formula>0.75</formula>
    </cfRule>
    <cfRule type="cellIs" dxfId="462" priority="371" stopIfTrue="1" operator="greaterThan">
      <formula>0.75</formula>
    </cfRule>
  </conditionalFormatting>
  <conditionalFormatting sqref="I44">
    <cfRule type="cellIs" dxfId="461" priority="342" stopIfTrue="1" operator="lessThan">
      <formula>0.5</formula>
    </cfRule>
    <cfRule type="cellIs" dxfId="460" priority="343" stopIfTrue="1" operator="between">
      <formula>0.5</formula>
      <formula>0.75</formula>
    </cfRule>
    <cfRule type="cellIs" dxfId="459" priority="344" stopIfTrue="1" operator="greaterThan">
      <formula>0.75</formula>
    </cfRule>
  </conditionalFormatting>
  <conditionalFormatting sqref="I67:I68">
    <cfRule type="cellIs" dxfId="458" priority="315" stopIfTrue="1" operator="lessThan">
      <formula>0.5</formula>
    </cfRule>
    <cfRule type="cellIs" dxfId="457" priority="316" stopIfTrue="1" operator="between">
      <formula>0.5</formula>
      <formula>0.75</formula>
    </cfRule>
    <cfRule type="cellIs" dxfId="456" priority="317" stopIfTrue="1" operator="greaterThan">
      <formula>0.75</formula>
    </cfRule>
  </conditionalFormatting>
  <conditionalFormatting sqref="I80:I82">
    <cfRule type="cellIs" dxfId="455" priority="294" stopIfTrue="1" operator="lessThan">
      <formula>0.5</formula>
    </cfRule>
    <cfRule type="cellIs" dxfId="454" priority="295" stopIfTrue="1" operator="between">
      <formula>0.5</formula>
      <formula>0.75</formula>
    </cfRule>
    <cfRule type="cellIs" dxfId="453" priority="296" stopIfTrue="1" operator="greaterThan">
      <formula>0.75</formula>
    </cfRule>
  </conditionalFormatting>
  <conditionalFormatting sqref="I110">
    <cfRule type="cellIs" dxfId="452" priority="231" stopIfTrue="1" operator="lessThan">
      <formula>0.5</formula>
    </cfRule>
    <cfRule type="cellIs" dxfId="451" priority="232" stopIfTrue="1" operator="between">
      <formula>0.5</formula>
      <formula>0.75</formula>
    </cfRule>
    <cfRule type="cellIs" dxfId="450" priority="233" stopIfTrue="1" operator="greaterThan">
      <formula>0.75</formula>
    </cfRule>
  </conditionalFormatting>
  <conditionalFormatting sqref="I27">
    <cfRule type="cellIs" dxfId="449" priority="405" stopIfTrue="1" operator="lessThan">
      <formula>0.5</formula>
    </cfRule>
    <cfRule type="cellIs" dxfId="448" priority="406" stopIfTrue="1" operator="between">
      <formula>0.5</formula>
      <formula>0.75</formula>
    </cfRule>
    <cfRule type="cellIs" dxfId="447" priority="407" stopIfTrue="1" operator="greaterThan">
      <formula>0.75</formula>
    </cfRule>
  </conditionalFormatting>
  <conditionalFormatting sqref="I89">
    <cfRule type="cellIs" dxfId="446" priority="276" stopIfTrue="1" operator="lessThan">
      <formula>0.5</formula>
    </cfRule>
    <cfRule type="cellIs" dxfId="445" priority="277" stopIfTrue="1" operator="between">
      <formula>0.5</formula>
      <formula>0.75</formula>
    </cfRule>
    <cfRule type="cellIs" dxfId="444" priority="278" stopIfTrue="1" operator="greaterThan">
      <formula>0.75</formula>
    </cfRule>
  </conditionalFormatting>
  <conditionalFormatting sqref="I37">
    <cfRule type="cellIs" dxfId="443" priority="357" stopIfTrue="1" operator="lessThan">
      <formula>0.5</formula>
    </cfRule>
    <cfRule type="cellIs" dxfId="442" priority="358" stopIfTrue="1" operator="between">
      <formula>0.5</formula>
      <formula>0.75</formula>
    </cfRule>
    <cfRule type="cellIs" dxfId="441" priority="359" stopIfTrue="1" operator="greaterThan">
      <formula>0.75</formula>
    </cfRule>
  </conditionalFormatting>
  <conditionalFormatting sqref="I106">
    <cfRule type="cellIs" dxfId="440" priority="237" stopIfTrue="1" operator="lessThan">
      <formula>0.5</formula>
    </cfRule>
    <cfRule type="cellIs" dxfId="439" priority="238" stopIfTrue="1" operator="between">
      <formula>0.5</formula>
      <formula>0.75</formula>
    </cfRule>
    <cfRule type="cellIs" dxfId="438" priority="239" stopIfTrue="1" operator="greaterThan">
      <formula>0.75</formula>
    </cfRule>
  </conditionalFormatting>
  <conditionalFormatting sqref="I86">
    <cfRule type="cellIs" dxfId="437" priority="285" stopIfTrue="1" operator="lessThan">
      <formula>0.5</formula>
    </cfRule>
    <cfRule type="cellIs" dxfId="436" priority="286" stopIfTrue="1" operator="between">
      <formula>0.5</formula>
      <formula>0.75</formula>
    </cfRule>
    <cfRule type="cellIs" dxfId="435" priority="287" stopIfTrue="1" operator="greaterThan">
      <formula>0.75</formula>
    </cfRule>
  </conditionalFormatting>
  <conditionalFormatting sqref="I26">
    <cfRule type="cellIs" dxfId="434" priority="387" stopIfTrue="1" operator="lessThan">
      <formula>0.5</formula>
    </cfRule>
    <cfRule type="cellIs" dxfId="433" priority="388" stopIfTrue="1" operator="between">
      <formula>0.5</formula>
      <formula>0.75</formula>
    </cfRule>
    <cfRule type="cellIs" dxfId="432" priority="389" stopIfTrue="1" operator="greaterThan">
      <formula>0.75</formula>
    </cfRule>
  </conditionalFormatting>
  <conditionalFormatting sqref="I29">
    <cfRule type="cellIs" dxfId="431" priority="381" stopIfTrue="1" operator="lessThan">
      <formula>0.5</formula>
    </cfRule>
    <cfRule type="cellIs" dxfId="430" priority="382" stopIfTrue="1" operator="between">
      <formula>0.5</formula>
      <formula>0.75</formula>
    </cfRule>
    <cfRule type="cellIs" dxfId="429" priority="383" stopIfTrue="1" operator="greaterThan">
      <formula>0.75</formula>
    </cfRule>
  </conditionalFormatting>
  <conditionalFormatting sqref="I22">
    <cfRule type="cellIs" dxfId="428" priority="399" stopIfTrue="1" operator="lessThan">
      <formula>0.5</formula>
    </cfRule>
    <cfRule type="cellIs" dxfId="427" priority="400" stopIfTrue="1" operator="between">
      <formula>0.5</formula>
      <formula>0.75</formula>
    </cfRule>
    <cfRule type="cellIs" dxfId="426" priority="401" stopIfTrue="1" operator="greaterThan">
      <formula>0.75</formula>
    </cfRule>
  </conditionalFormatting>
  <conditionalFormatting sqref="I117">
    <cfRule type="cellIs" dxfId="425" priority="213" stopIfTrue="1" operator="lessThan">
      <formula>0.5</formula>
    </cfRule>
    <cfRule type="cellIs" dxfId="424" priority="214" stopIfTrue="1" operator="between">
      <formula>0.5</formula>
      <formula>0.75</formula>
    </cfRule>
    <cfRule type="cellIs" dxfId="423" priority="215" stopIfTrue="1" operator="greaterThan">
      <formula>0.75</formula>
    </cfRule>
  </conditionalFormatting>
  <conditionalFormatting sqref="I25">
    <cfRule type="cellIs" dxfId="422" priority="390" stopIfTrue="1" operator="lessThan">
      <formula>0.5</formula>
    </cfRule>
    <cfRule type="cellIs" dxfId="421" priority="391" stopIfTrue="1" operator="between">
      <formula>0.5</formula>
      <formula>0.75</formula>
    </cfRule>
    <cfRule type="cellIs" dxfId="420" priority="392" stopIfTrue="1" operator="greaterThan">
      <formula>0.75</formula>
    </cfRule>
  </conditionalFormatting>
  <conditionalFormatting sqref="I35">
    <cfRule type="cellIs" dxfId="419" priority="363" stopIfTrue="1" operator="lessThan">
      <formula>0.5</formula>
    </cfRule>
    <cfRule type="cellIs" dxfId="418" priority="364" stopIfTrue="1" operator="between">
      <formula>0.5</formula>
      <formula>0.75</formula>
    </cfRule>
    <cfRule type="cellIs" dxfId="417" priority="365" stopIfTrue="1" operator="greaterThan">
      <formula>0.75</formula>
    </cfRule>
  </conditionalFormatting>
  <conditionalFormatting sqref="I30">
    <cfRule type="cellIs" dxfId="416" priority="378" stopIfTrue="1" operator="lessThan">
      <formula>0.5</formula>
    </cfRule>
    <cfRule type="cellIs" dxfId="415" priority="379" stopIfTrue="1" operator="between">
      <formula>0.5</formula>
      <formula>0.75</formula>
    </cfRule>
    <cfRule type="cellIs" dxfId="414" priority="380" stopIfTrue="1" operator="greaterThan">
      <formula>0.75</formula>
    </cfRule>
  </conditionalFormatting>
  <conditionalFormatting sqref="I34">
    <cfRule type="cellIs" dxfId="413" priority="366" stopIfTrue="1" operator="lessThan">
      <formula>0.5</formula>
    </cfRule>
    <cfRule type="cellIs" dxfId="412" priority="367" stopIfTrue="1" operator="between">
      <formula>0.5</formula>
      <formula>0.75</formula>
    </cfRule>
    <cfRule type="cellIs" dxfId="411" priority="368" stopIfTrue="1" operator="greaterThan">
      <formula>0.75</formula>
    </cfRule>
  </conditionalFormatting>
  <conditionalFormatting sqref="I51">
    <cfRule type="cellIs" dxfId="410" priority="333" stopIfTrue="1" operator="lessThan">
      <formula>0.5</formula>
    </cfRule>
    <cfRule type="cellIs" dxfId="409" priority="334" stopIfTrue="1" operator="between">
      <formula>0.5</formula>
      <formula>0.75</formula>
    </cfRule>
    <cfRule type="cellIs" dxfId="408" priority="335" stopIfTrue="1" operator="greaterThan">
      <formula>0.75</formula>
    </cfRule>
  </conditionalFormatting>
  <conditionalFormatting sqref="I36">
    <cfRule type="cellIs" dxfId="407" priority="360" stopIfTrue="1" operator="lessThan">
      <formula>0.5</formula>
    </cfRule>
    <cfRule type="cellIs" dxfId="406" priority="361" stopIfTrue="1" operator="between">
      <formula>0.5</formula>
      <formula>0.75</formula>
    </cfRule>
    <cfRule type="cellIs" dxfId="405" priority="362" stopIfTrue="1" operator="greaterThan">
      <formula>0.75</formula>
    </cfRule>
  </conditionalFormatting>
  <conditionalFormatting sqref="I104:I105">
    <cfRule type="cellIs" dxfId="404" priority="243" stopIfTrue="1" operator="lessThan">
      <formula>0.5</formula>
    </cfRule>
    <cfRule type="cellIs" dxfId="403" priority="244" stopIfTrue="1" operator="between">
      <formula>0.5</formula>
      <formula>0.75</formula>
    </cfRule>
    <cfRule type="cellIs" dxfId="402" priority="245" stopIfTrue="1" operator="greaterThan">
      <formula>0.75</formula>
    </cfRule>
  </conditionalFormatting>
  <conditionalFormatting sqref="I100">
    <cfRule type="cellIs" dxfId="401" priority="252" stopIfTrue="1" operator="lessThan">
      <formula>0.5</formula>
    </cfRule>
    <cfRule type="cellIs" dxfId="400" priority="253" stopIfTrue="1" operator="between">
      <formula>0.5</formula>
      <formula>0.75</formula>
    </cfRule>
    <cfRule type="cellIs" dxfId="399" priority="254" stopIfTrue="1" operator="greaterThan">
      <formula>0.75</formula>
    </cfRule>
  </conditionalFormatting>
  <conditionalFormatting sqref="I57">
    <cfRule type="cellIs" dxfId="398" priority="321" stopIfTrue="1" operator="lessThan">
      <formula>0.5</formula>
    </cfRule>
    <cfRule type="cellIs" dxfId="397" priority="322" stopIfTrue="1" operator="between">
      <formula>0.5</formula>
      <formula>0.75</formula>
    </cfRule>
    <cfRule type="cellIs" dxfId="396" priority="323" stopIfTrue="1" operator="greaterThan">
      <formula>0.75</formula>
    </cfRule>
  </conditionalFormatting>
  <conditionalFormatting sqref="I52">
    <cfRule type="cellIs" dxfId="395" priority="330" stopIfTrue="1" operator="lessThan">
      <formula>0.5</formula>
    </cfRule>
    <cfRule type="cellIs" dxfId="394" priority="331" stopIfTrue="1" operator="between">
      <formula>0.5</formula>
      <formula>0.75</formula>
    </cfRule>
    <cfRule type="cellIs" dxfId="393" priority="332" stopIfTrue="1" operator="greaterThan">
      <formula>0.75</formula>
    </cfRule>
  </conditionalFormatting>
  <conditionalFormatting sqref="I68:I69">
    <cfRule type="cellIs" dxfId="392" priority="312" stopIfTrue="1" operator="lessThan">
      <formula>0.5</formula>
    </cfRule>
    <cfRule type="cellIs" dxfId="391" priority="313" stopIfTrue="1" operator="between">
      <formula>0.5</formula>
      <formula>0.75</formula>
    </cfRule>
    <cfRule type="cellIs" dxfId="390" priority="314" stopIfTrue="1" operator="greaterThan">
      <formula>0.75</formula>
    </cfRule>
  </conditionalFormatting>
  <conditionalFormatting sqref="I90">
    <cfRule type="cellIs" dxfId="389" priority="273" stopIfTrue="1" operator="lessThan">
      <formula>0.5</formula>
    </cfRule>
    <cfRule type="cellIs" dxfId="388" priority="274" stopIfTrue="1" operator="between">
      <formula>0.5</formula>
      <formula>0.75</formula>
    </cfRule>
    <cfRule type="cellIs" dxfId="387" priority="275" stopIfTrue="1" operator="greaterThan">
      <formula>0.75</formula>
    </cfRule>
  </conditionalFormatting>
  <conditionalFormatting sqref="I50:I52">
    <cfRule type="cellIs" dxfId="386" priority="336" stopIfTrue="1" operator="lessThan">
      <formula>0.5</formula>
    </cfRule>
    <cfRule type="cellIs" dxfId="385" priority="337" stopIfTrue="1" operator="between">
      <formula>0.5</formula>
      <formula>0.75</formula>
    </cfRule>
    <cfRule type="cellIs" dxfId="384" priority="338" stopIfTrue="1" operator="greaterThan">
      <formula>0.75</formula>
    </cfRule>
  </conditionalFormatting>
  <conditionalFormatting sqref="I95">
    <cfRule type="cellIs" dxfId="383" priority="264" stopIfTrue="1" operator="lessThan">
      <formula>0.5</formula>
    </cfRule>
    <cfRule type="cellIs" dxfId="382" priority="265" stopIfTrue="1" operator="between">
      <formula>0.5</formula>
      <formula>0.75</formula>
    </cfRule>
    <cfRule type="cellIs" dxfId="381" priority="266" stopIfTrue="1" operator="greaterThan">
      <formula>0.75</formula>
    </cfRule>
  </conditionalFormatting>
  <conditionalFormatting sqref="D54">
    <cfRule type="cellIs" dxfId="380" priority="327" stopIfTrue="1" operator="greaterThanOrEqual">
      <formula>0.8</formula>
    </cfRule>
    <cfRule type="cellIs" dxfId="379" priority="328" stopIfTrue="1" operator="between">
      <formula>0.5</formula>
      <formula>0.799</formula>
    </cfRule>
    <cfRule type="cellIs" dxfId="378" priority="329" stopIfTrue="1" operator="lessThan">
      <formula>0.5</formula>
    </cfRule>
  </conditionalFormatting>
  <conditionalFormatting sqref="I108">
    <cfRule type="cellIs" dxfId="377" priority="234" stopIfTrue="1" operator="lessThan">
      <formula>0.5</formula>
    </cfRule>
    <cfRule type="cellIs" dxfId="376" priority="235" stopIfTrue="1" operator="between">
      <formula>0.5</formula>
      <formula>0.75</formula>
    </cfRule>
    <cfRule type="cellIs" dxfId="375" priority="236" stopIfTrue="1" operator="greaterThan">
      <formula>0.75</formula>
    </cfRule>
  </conditionalFormatting>
  <conditionalFormatting sqref="I87">
    <cfRule type="cellIs" dxfId="374" priority="282" stopIfTrue="1" operator="lessThan">
      <formula>0.5</formula>
    </cfRule>
    <cfRule type="cellIs" dxfId="373" priority="283" stopIfTrue="1" operator="between">
      <formula>0.5</formula>
      <formula>0.75</formula>
    </cfRule>
    <cfRule type="cellIs" dxfId="372" priority="284" stopIfTrue="1" operator="greaterThan">
      <formula>0.75</formula>
    </cfRule>
  </conditionalFormatting>
  <conditionalFormatting sqref="I102">
    <cfRule type="cellIs" dxfId="371" priority="246" stopIfTrue="1" operator="lessThan">
      <formula>0.5</formula>
    </cfRule>
    <cfRule type="cellIs" dxfId="370" priority="247" stopIfTrue="1" operator="between">
      <formula>0.5</formula>
      <formula>0.75</formula>
    </cfRule>
    <cfRule type="cellIs" dxfId="369" priority="248" stopIfTrue="1" operator="greaterThan">
      <formula>0.75</formula>
    </cfRule>
  </conditionalFormatting>
  <conditionalFormatting sqref="I113">
    <cfRule type="cellIs" dxfId="368" priority="222" stopIfTrue="1" operator="lessThan">
      <formula>0.5</formula>
    </cfRule>
    <cfRule type="cellIs" dxfId="367" priority="223" stopIfTrue="1" operator="between">
      <formula>0.5</formula>
      <formula>0.75</formula>
    </cfRule>
    <cfRule type="cellIs" dxfId="366" priority="224" stopIfTrue="1" operator="greaterThan">
      <formula>0.75</formula>
    </cfRule>
  </conditionalFormatting>
  <conditionalFormatting sqref="D73">
    <cfRule type="cellIs" dxfId="365" priority="303" stopIfTrue="1" operator="greaterThanOrEqual">
      <formula>0.8</formula>
    </cfRule>
    <cfRule type="cellIs" dxfId="364" priority="304" stopIfTrue="1" operator="between">
      <formula>0.5</formula>
      <formula>0.799</formula>
    </cfRule>
    <cfRule type="cellIs" dxfId="363" priority="305" stopIfTrue="1" operator="lessThan">
      <formula>0.5</formula>
    </cfRule>
  </conditionalFormatting>
  <conditionalFormatting sqref="I105">
    <cfRule type="cellIs" dxfId="362" priority="240" stopIfTrue="1" operator="lessThan">
      <formula>0.5</formula>
    </cfRule>
    <cfRule type="cellIs" dxfId="361" priority="241" stopIfTrue="1" operator="between">
      <formula>0.5</formula>
      <formula>0.75</formula>
    </cfRule>
    <cfRule type="cellIs" dxfId="360" priority="242" stopIfTrue="1" operator="greaterThan">
      <formula>0.75</formula>
    </cfRule>
  </conditionalFormatting>
  <conditionalFormatting sqref="I118">
    <cfRule type="cellIs" dxfId="359" priority="210" stopIfTrue="1" operator="lessThan">
      <formula>0.5</formula>
    </cfRule>
    <cfRule type="cellIs" dxfId="358" priority="211" stopIfTrue="1" operator="between">
      <formula>0.5</formula>
      <formula>0.75</formula>
    </cfRule>
    <cfRule type="cellIs" dxfId="357" priority="212" stopIfTrue="1" operator="greaterThan">
      <formula>0.75</formula>
    </cfRule>
  </conditionalFormatting>
  <conditionalFormatting sqref="I88">
    <cfRule type="cellIs" dxfId="356" priority="279" stopIfTrue="1" operator="lessThan">
      <formula>0.5</formula>
    </cfRule>
    <cfRule type="cellIs" dxfId="355" priority="280" stopIfTrue="1" operator="between">
      <formula>0.5</formula>
      <formula>0.75</formula>
    </cfRule>
    <cfRule type="cellIs" dxfId="354" priority="281" stopIfTrue="1" operator="greaterThan">
      <formula>0.75</formula>
    </cfRule>
  </conditionalFormatting>
  <conditionalFormatting sqref="I84">
    <cfRule type="cellIs" dxfId="353" priority="288" stopIfTrue="1" operator="lessThan">
      <formula>0.5</formula>
    </cfRule>
    <cfRule type="cellIs" dxfId="352" priority="289" stopIfTrue="1" operator="between">
      <formula>0.5</formula>
      <formula>0.75</formula>
    </cfRule>
    <cfRule type="cellIs" dxfId="351" priority="290" stopIfTrue="1" operator="greaterThan">
      <formula>0.75</formula>
    </cfRule>
  </conditionalFormatting>
  <conditionalFormatting sqref="I92">
    <cfRule type="cellIs" dxfId="350" priority="270" stopIfTrue="1" operator="lessThan">
      <formula>0.5</formula>
    </cfRule>
    <cfRule type="cellIs" dxfId="349" priority="271" stopIfTrue="1" operator="between">
      <formula>0.5</formula>
      <formula>0.75</formula>
    </cfRule>
    <cfRule type="cellIs" dxfId="348" priority="272" stopIfTrue="1" operator="greaterThan">
      <formula>0.75</formula>
    </cfRule>
  </conditionalFormatting>
  <conditionalFormatting sqref="I111">
    <cfRule type="cellIs" dxfId="347" priority="228" stopIfTrue="1" operator="lessThan">
      <formula>0.5</formula>
    </cfRule>
    <cfRule type="cellIs" dxfId="346" priority="229" stopIfTrue="1" operator="between">
      <formula>0.5</formula>
      <formula>0.75</formula>
    </cfRule>
    <cfRule type="cellIs" dxfId="345" priority="230" stopIfTrue="1" operator="greaterThan">
      <formula>0.75</formula>
    </cfRule>
  </conditionalFormatting>
  <conditionalFormatting sqref="I94">
    <cfRule type="cellIs" dxfId="344" priority="267" stopIfTrue="1" operator="lessThan">
      <formula>0.5</formula>
    </cfRule>
    <cfRule type="cellIs" dxfId="343" priority="268" stopIfTrue="1" operator="between">
      <formula>0.5</formula>
      <formula>0.75</formula>
    </cfRule>
    <cfRule type="cellIs" dxfId="342" priority="269" stopIfTrue="1" operator="greaterThan">
      <formula>0.75</formula>
    </cfRule>
  </conditionalFormatting>
  <conditionalFormatting sqref="I96">
    <cfRule type="cellIs" dxfId="341" priority="261" stopIfTrue="1" operator="lessThan">
      <formula>0.5</formula>
    </cfRule>
    <cfRule type="cellIs" dxfId="340" priority="262" stopIfTrue="1" operator="between">
      <formula>0.5</formula>
      <formula>0.75</formula>
    </cfRule>
    <cfRule type="cellIs" dxfId="339" priority="263" stopIfTrue="1" operator="greaterThan">
      <formula>0.75</formula>
    </cfRule>
  </conditionalFormatting>
  <conditionalFormatting sqref="D97">
    <cfRule type="cellIs" dxfId="338" priority="258" stopIfTrue="1" operator="greaterThanOrEqual">
      <formula>0.8</formula>
    </cfRule>
    <cfRule type="cellIs" dxfId="337" priority="259" stopIfTrue="1" operator="between">
      <formula>0.5</formula>
      <formula>0.799</formula>
    </cfRule>
    <cfRule type="cellIs" dxfId="336" priority="260" stopIfTrue="1" operator="lessThan">
      <formula>0.5</formula>
    </cfRule>
  </conditionalFormatting>
  <conditionalFormatting sqref="I101">
    <cfRule type="cellIs" dxfId="335" priority="249" stopIfTrue="1" operator="lessThan">
      <formula>0.5</formula>
    </cfRule>
    <cfRule type="cellIs" dxfId="334" priority="250" stopIfTrue="1" operator="between">
      <formula>0.5</formula>
      <formula>0.75</formula>
    </cfRule>
    <cfRule type="cellIs" dxfId="333" priority="251" stopIfTrue="1" operator="greaterThan">
      <formula>0.75</formula>
    </cfRule>
  </conditionalFormatting>
  <conditionalFormatting sqref="D112">
    <cfRule type="cellIs" dxfId="332" priority="225" stopIfTrue="1" operator="greaterThanOrEqual">
      <formula>0.8</formula>
    </cfRule>
    <cfRule type="cellIs" dxfId="331" priority="226" stopIfTrue="1" operator="between">
      <formula>0.5</formula>
      <formula>0.799</formula>
    </cfRule>
    <cfRule type="cellIs" dxfId="330" priority="227" stopIfTrue="1" operator="lessThan">
      <formula>0.5</formula>
    </cfRule>
  </conditionalFormatting>
  <conditionalFormatting sqref="I115:I118">
    <cfRule type="cellIs" dxfId="329" priority="219" stopIfTrue="1" operator="lessThan">
      <formula>0.5</formula>
    </cfRule>
    <cfRule type="cellIs" dxfId="328" priority="220" stopIfTrue="1" operator="between">
      <formula>0.5</formula>
      <formula>0.75</formula>
    </cfRule>
    <cfRule type="cellIs" dxfId="327" priority="221" stopIfTrue="1" operator="greaterThan">
      <formula>0.75</formula>
    </cfRule>
  </conditionalFormatting>
  <conditionalFormatting sqref="I116">
    <cfRule type="cellIs" dxfId="326" priority="216" stopIfTrue="1" operator="lessThan">
      <formula>0.5</formula>
    </cfRule>
    <cfRule type="cellIs" dxfId="325" priority="217" stopIfTrue="1" operator="between">
      <formula>0.5</formula>
      <formula>0.75</formula>
    </cfRule>
    <cfRule type="cellIs" dxfId="324" priority="218" stopIfTrue="1" operator="greaterThan">
      <formula>0.75</formula>
    </cfRule>
  </conditionalFormatting>
  <conditionalFormatting sqref="I119">
    <cfRule type="cellIs" dxfId="323" priority="207" stopIfTrue="1" operator="lessThan">
      <formula>0.5</formula>
    </cfRule>
    <cfRule type="cellIs" dxfId="322" priority="208" stopIfTrue="1" operator="between">
      <formula>0.5</formula>
      <formula>0.75</formula>
    </cfRule>
    <cfRule type="cellIs" dxfId="321" priority="209" stopIfTrue="1" operator="greaterThan">
      <formula>0.75</formula>
    </cfRule>
  </conditionalFormatting>
  <conditionalFormatting sqref="I141">
    <cfRule type="cellIs" dxfId="320" priority="159" stopIfTrue="1" operator="lessThan">
      <formula>0.5</formula>
    </cfRule>
    <cfRule type="cellIs" dxfId="319" priority="160" stopIfTrue="1" operator="between">
      <formula>0.5</formula>
      <formula>0.75</formula>
    </cfRule>
    <cfRule type="cellIs" dxfId="318" priority="161" stopIfTrue="1" operator="greaterThan">
      <formula>0.75</formula>
    </cfRule>
  </conditionalFormatting>
  <conditionalFormatting sqref="D142">
    <cfRule type="cellIs" dxfId="317" priority="156" stopIfTrue="1" operator="greaterThanOrEqual">
      <formula>0.8</formula>
    </cfRule>
    <cfRule type="cellIs" dxfId="316" priority="157" stopIfTrue="1" operator="between">
      <formula>0.5</formula>
      <formula>0.799</formula>
    </cfRule>
    <cfRule type="cellIs" dxfId="315" priority="158" stopIfTrue="1" operator="lessThan">
      <formula>0.5</formula>
    </cfRule>
  </conditionalFormatting>
  <conditionalFormatting sqref="I15:I16 I149 I124 I135 I141:I142 I161:I1048576 I2:I6 I19:I40 I42:I47 I50:I71 I73 I86:I90 I92:I97 I99:I122 I75:I84">
    <cfRule type="containsText" dxfId="314" priority="152" stopIfTrue="1" operator="containsText" text="RED FLAG">
      <formula>NOT(ISERROR(SEARCH("RED FLAG",I2)))</formula>
    </cfRule>
  </conditionalFormatting>
  <conditionalFormatting sqref="I7:I11 I13">
    <cfRule type="cellIs" dxfId="313" priority="145" stopIfTrue="1" operator="lessThan">
      <formula>0.5</formula>
    </cfRule>
    <cfRule type="cellIs" dxfId="312" priority="146" stopIfTrue="1" operator="between">
      <formula>0.5</formula>
      <formula>0.75</formula>
    </cfRule>
    <cfRule type="cellIs" dxfId="311" priority="147" stopIfTrue="1" operator="greaterThan">
      <formula>0.75</formula>
    </cfRule>
  </conditionalFormatting>
  <conditionalFormatting sqref="I7:I11 I13">
    <cfRule type="cellIs" dxfId="310" priority="142" stopIfTrue="1" operator="lessThan">
      <formula>0.5</formula>
    </cfRule>
    <cfRule type="cellIs" dxfId="309" priority="143" stopIfTrue="1" operator="between">
      <formula>0.5</formula>
      <formula>0.75</formula>
    </cfRule>
    <cfRule type="cellIs" dxfId="308" priority="144" stopIfTrue="1" operator="greaterThan">
      <formula>0.75</formula>
    </cfRule>
  </conditionalFormatting>
  <conditionalFormatting sqref="I7:I11 I13">
    <cfRule type="containsText" dxfId="307" priority="141" stopIfTrue="1" operator="containsText" text="RED FLAG">
      <formula>NOT(ISERROR(SEARCH("RED FLAG",I7)))</formula>
    </cfRule>
  </conditionalFormatting>
  <conditionalFormatting sqref="J60">
    <cfRule type="cellIs" dxfId="306" priority="118" stopIfTrue="1" operator="lessThan">
      <formula>0.5</formula>
    </cfRule>
    <cfRule type="cellIs" dxfId="305" priority="119" stopIfTrue="1" operator="between">
      <formula>0.5</formula>
      <formula>0.75</formula>
    </cfRule>
    <cfRule type="cellIs" dxfId="304" priority="120" stopIfTrue="1" operator="greaterThan">
      <formula>0.75</formula>
    </cfRule>
  </conditionalFormatting>
  <conditionalFormatting sqref="J60">
    <cfRule type="containsText" dxfId="303" priority="117" stopIfTrue="1" operator="containsText" text="RED FLAG">
      <formula>NOT(ISERROR(SEARCH("RED FLAG",J60)))</formula>
    </cfRule>
  </conditionalFormatting>
  <conditionalFormatting sqref="J101">
    <cfRule type="cellIs" dxfId="302" priority="114" stopIfTrue="1" operator="lessThan">
      <formula>0.5</formula>
    </cfRule>
    <cfRule type="cellIs" dxfId="301" priority="115" stopIfTrue="1" operator="between">
      <formula>0.5</formula>
      <formula>0.75</formula>
    </cfRule>
    <cfRule type="cellIs" dxfId="300" priority="116" stopIfTrue="1" operator="greaterThan">
      <formula>0.75</formula>
    </cfRule>
  </conditionalFormatting>
  <conditionalFormatting sqref="J101">
    <cfRule type="containsText" dxfId="299" priority="113" stopIfTrue="1" operator="containsText" text="RED FLAG">
      <formula>NOT(ISERROR(SEARCH("RED FLAG",J101)))</formula>
    </cfRule>
  </conditionalFormatting>
  <conditionalFormatting sqref="J104:J105">
    <cfRule type="cellIs" dxfId="298" priority="110" stopIfTrue="1" operator="lessThan">
      <formula>0.5</formula>
    </cfRule>
    <cfRule type="cellIs" dxfId="297" priority="111" stopIfTrue="1" operator="between">
      <formula>0.5</formula>
      <formula>0.75</formula>
    </cfRule>
    <cfRule type="cellIs" dxfId="296" priority="112" stopIfTrue="1" operator="greaterThan">
      <formula>0.75</formula>
    </cfRule>
  </conditionalFormatting>
  <conditionalFormatting sqref="J104:J105">
    <cfRule type="containsText" dxfId="295" priority="109" stopIfTrue="1" operator="containsText" text="RED FLAG">
      <formula>NOT(ISERROR(SEARCH("RED FLAG",J104)))</formula>
    </cfRule>
  </conditionalFormatting>
  <conditionalFormatting sqref="I143">
    <cfRule type="cellIs" dxfId="294" priority="106" stopIfTrue="1" operator="lessThan">
      <formula>0.5</formula>
    </cfRule>
    <cfRule type="cellIs" dxfId="293" priority="107" stopIfTrue="1" operator="between">
      <formula>0.5</formula>
      <formula>0.75</formula>
    </cfRule>
    <cfRule type="cellIs" dxfId="292" priority="108" stopIfTrue="1" operator="greaterThan">
      <formula>0.75</formula>
    </cfRule>
  </conditionalFormatting>
  <conditionalFormatting sqref="I143">
    <cfRule type="containsText" dxfId="291" priority="105" stopIfTrue="1" operator="containsText" text="RED FLAG">
      <formula>NOT(ISERROR(SEARCH("RED FLAG",I143)))</formula>
    </cfRule>
  </conditionalFormatting>
  <conditionalFormatting sqref="I60:I66">
    <cfRule type="cellIs" dxfId="290" priority="102" stopIfTrue="1" operator="lessThan">
      <formula>0.5</formula>
    </cfRule>
    <cfRule type="cellIs" dxfId="289" priority="103" stopIfTrue="1" operator="between">
      <formula>0.5</formula>
      <formula>0.75</formula>
    </cfRule>
    <cfRule type="cellIs" dxfId="288" priority="104" stopIfTrue="1" operator="greaterThan">
      <formula>0.75</formula>
    </cfRule>
  </conditionalFormatting>
  <conditionalFormatting sqref="J76:J79 J82">
    <cfRule type="cellIs" dxfId="287" priority="95" stopIfTrue="1" operator="lessThan">
      <formula>0.5</formula>
    </cfRule>
    <cfRule type="cellIs" dxfId="286" priority="96" stopIfTrue="1" operator="between">
      <formula>0.5</formula>
      <formula>0.75</formula>
    </cfRule>
    <cfRule type="cellIs" dxfId="285" priority="97" stopIfTrue="1" operator="greaterThan">
      <formula>0.75</formula>
    </cfRule>
  </conditionalFormatting>
  <conditionalFormatting sqref="J76:J79 J82">
    <cfRule type="containsText" dxfId="284" priority="94" stopIfTrue="1" operator="containsText" text="RED FLAG">
      <formula>NOT(ISERROR(SEARCH("RED FLAG",J76)))</formula>
    </cfRule>
  </conditionalFormatting>
  <conditionalFormatting sqref="D15">
    <cfRule type="cellIs" dxfId="283" priority="91" stopIfTrue="1" operator="greaterThanOrEqual">
      <formula>0.8</formula>
    </cfRule>
    <cfRule type="cellIs" dxfId="282" priority="92" stopIfTrue="1" operator="between">
      <formula>0.5</formula>
      <formula>0.799</formula>
    </cfRule>
    <cfRule type="cellIs" dxfId="281" priority="93" stopIfTrue="1" operator="lessThan">
      <formula>0.5</formula>
    </cfRule>
  </conditionalFormatting>
  <conditionalFormatting sqref="D122">
    <cfRule type="cellIs" dxfId="280" priority="84" stopIfTrue="1" operator="greaterThanOrEqual">
      <formula>0.8</formula>
    </cfRule>
    <cfRule type="cellIs" dxfId="279" priority="85" stopIfTrue="1" operator="between">
      <formula>0.5</formula>
      <formula>0.799</formula>
    </cfRule>
    <cfRule type="cellIs" dxfId="278" priority="86" stopIfTrue="1" operator="lessThan">
      <formula>0.5</formula>
    </cfRule>
  </conditionalFormatting>
  <conditionalFormatting sqref="I123">
    <cfRule type="cellIs" dxfId="277" priority="81" stopIfTrue="1" operator="lessThan">
      <formula>0.5</formula>
    </cfRule>
    <cfRule type="cellIs" dxfId="276" priority="82" stopIfTrue="1" operator="between">
      <formula>0.5</formula>
      <formula>0.75</formula>
    </cfRule>
    <cfRule type="cellIs" dxfId="275" priority="83" stopIfTrue="1" operator="greaterThan">
      <formula>0.75</formula>
    </cfRule>
  </conditionalFormatting>
  <conditionalFormatting sqref="I123">
    <cfRule type="containsText" dxfId="274" priority="80" stopIfTrue="1" operator="containsText" text="RED FLAG">
      <formula>NOT(ISERROR(SEARCH("RED FLAG",I123)))</formula>
    </cfRule>
  </conditionalFormatting>
  <conditionalFormatting sqref="I144:I148">
    <cfRule type="cellIs" dxfId="273" priority="77" stopIfTrue="1" operator="lessThan">
      <formula>0.5</formula>
    </cfRule>
    <cfRule type="cellIs" dxfId="272" priority="78" stopIfTrue="1" operator="between">
      <formula>0.5</formula>
      <formula>0.75</formula>
    </cfRule>
    <cfRule type="cellIs" dxfId="271" priority="79" stopIfTrue="1" operator="greaterThan">
      <formula>0.75</formula>
    </cfRule>
  </conditionalFormatting>
  <conditionalFormatting sqref="I144:I148">
    <cfRule type="containsText" dxfId="270" priority="76" stopIfTrue="1" operator="containsText" text="RED FLAG">
      <formula>NOT(ISERROR(SEARCH("RED FLAG",I144)))</formula>
    </cfRule>
  </conditionalFormatting>
  <conditionalFormatting sqref="I125:I134">
    <cfRule type="cellIs" dxfId="269" priority="73" stopIfTrue="1" operator="lessThan">
      <formula>0.5</formula>
    </cfRule>
    <cfRule type="cellIs" dxfId="268" priority="74" stopIfTrue="1" operator="between">
      <formula>0.5</formula>
      <formula>0.75</formula>
    </cfRule>
    <cfRule type="cellIs" dxfId="267" priority="75" stopIfTrue="1" operator="greaterThan">
      <formula>0.75</formula>
    </cfRule>
  </conditionalFormatting>
  <conditionalFormatting sqref="I125:I134">
    <cfRule type="containsText" dxfId="266" priority="72" stopIfTrue="1" operator="containsText" text="RED FLAG">
      <formula>NOT(ISERROR(SEARCH("RED FLAG",I125)))</formula>
    </cfRule>
  </conditionalFormatting>
  <conditionalFormatting sqref="I136:I140">
    <cfRule type="cellIs" dxfId="265" priority="69" stopIfTrue="1" operator="lessThan">
      <formula>0.5</formula>
    </cfRule>
    <cfRule type="cellIs" dxfId="264" priority="70" stopIfTrue="1" operator="between">
      <formula>0.5</formula>
      <formula>0.75</formula>
    </cfRule>
    <cfRule type="cellIs" dxfId="263" priority="71" stopIfTrue="1" operator="greaterThan">
      <formula>0.75</formula>
    </cfRule>
  </conditionalFormatting>
  <conditionalFormatting sqref="I136:I140">
    <cfRule type="containsText" dxfId="262" priority="68" stopIfTrue="1" operator="containsText" text="RED FLAG">
      <formula>NOT(ISERROR(SEARCH("RED FLAG",I136)))</formula>
    </cfRule>
  </conditionalFormatting>
  <conditionalFormatting sqref="I98">
    <cfRule type="cellIs" dxfId="261" priority="65" stopIfTrue="1" operator="lessThan">
      <formula>0.5</formula>
    </cfRule>
    <cfRule type="cellIs" dxfId="260" priority="66" stopIfTrue="1" operator="between">
      <formula>0.5</formula>
      <formula>0.75</formula>
    </cfRule>
    <cfRule type="cellIs" dxfId="259" priority="67" stopIfTrue="1" operator="greaterThan">
      <formula>0.75</formula>
    </cfRule>
  </conditionalFormatting>
  <conditionalFormatting sqref="I98">
    <cfRule type="containsText" dxfId="258" priority="64" stopIfTrue="1" operator="containsText" text="RED FLAG">
      <formula>NOT(ISERROR(SEARCH("RED FLAG",I98)))</formula>
    </cfRule>
  </conditionalFormatting>
  <conditionalFormatting sqref="I151:I152">
    <cfRule type="containsText" dxfId="257" priority="63" stopIfTrue="1" operator="containsText" text="RED FLAG">
      <formula>NOT(ISERROR(SEARCH("RED FLAG",I151)))</formula>
    </cfRule>
  </conditionalFormatting>
  <conditionalFormatting sqref="I153:I160">
    <cfRule type="cellIs" dxfId="256" priority="60" stopIfTrue="1" operator="lessThan">
      <formula>0.5</formula>
    </cfRule>
    <cfRule type="cellIs" dxfId="255" priority="61" stopIfTrue="1" operator="between">
      <formula>0.5</formula>
      <formula>0.75</formula>
    </cfRule>
    <cfRule type="cellIs" dxfId="254" priority="62" stopIfTrue="1" operator="greaterThan">
      <formula>0.75</formula>
    </cfRule>
  </conditionalFormatting>
  <conditionalFormatting sqref="I153:I160">
    <cfRule type="containsText" dxfId="253" priority="59" stopIfTrue="1" operator="containsText" text="RED FLAG">
      <formula>NOT(ISERROR(SEARCH("RED FLAG",I153)))</formula>
    </cfRule>
  </conditionalFormatting>
  <conditionalFormatting sqref="J153:J160">
    <cfRule type="cellIs" dxfId="252" priority="56" stopIfTrue="1" operator="lessThan">
      <formula>0.5</formula>
    </cfRule>
    <cfRule type="cellIs" dxfId="251" priority="57" stopIfTrue="1" operator="between">
      <formula>0.5</formula>
      <formula>0.75</formula>
    </cfRule>
    <cfRule type="cellIs" dxfId="250" priority="58" stopIfTrue="1" operator="greaterThan">
      <formula>0.75</formula>
    </cfRule>
  </conditionalFormatting>
  <conditionalFormatting sqref="J153:J160">
    <cfRule type="containsText" dxfId="249" priority="55" stopIfTrue="1" operator="containsText" text="RED FLAG">
      <formula>NOT(ISERROR(SEARCH("RED FLAG",J153)))</formula>
    </cfRule>
  </conditionalFormatting>
  <conditionalFormatting sqref="D150">
    <cfRule type="cellIs" dxfId="248" priority="52" stopIfTrue="1" operator="greaterThanOrEqual">
      <formula>0.8</formula>
    </cfRule>
    <cfRule type="cellIs" dxfId="247" priority="53" stopIfTrue="1" operator="between">
      <formula>0.5</formula>
      <formula>0.799</formula>
    </cfRule>
    <cfRule type="cellIs" dxfId="246" priority="54" stopIfTrue="1" operator="lessThan">
      <formula>0.5</formula>
    </cfRule>
  </conditionalFormatting>
  <conditionalFormatting sqref="I150">
    <cfRule type="containsText" dxfId="245" priority="51" stopIfTrue="1" operator="containsText" text="RED FLAG">
      <formula>NOT(ISERROR(SEARCH("RED FLAG",I150)))</formula>
    </cfRule>
  </conditionalFormatting>
  <conditionalFormatting sqref="J140">
    <cfRule type="cellIs" dxfId="244" priority="48" stopIfTrue="1" operator="lessThan">
      <formula>0.5</formula>
    </cfRule>
    <cfRule type="cellIs" dxfId="243" priority="49" stopIfTrue="1" operator="between">
      <formula>0.5</formula>
      <formula>0.75</formula>
    </cfRule>
    <cfRule type="cellIs" dxfId="242" priority="50" stopIfTrue="1" operator="greaterThan">
      <formula>0.75</formula>
    </cfRule>
  </conditionalFormatting>
  <conditionalFormatting sqref="J140">
    <cfRule type="containsText" dxfId="241" priority="47" stopIfTrue="1" operator="containsText" text="RED FLAG">
      <formula>NOT(ISERROR(SEARCH("RED FLAG",J140)))</formula>
    </cfRule>
  </conditionalFormatting>
  <conditionalFormatting sqref="J148">
    <cfRule type="cellIs" dxfId="240" priority="44" stopIfTrue="1" operator="lessThan">
      <formula>0.5</formula>
    </cfRule>
    <cfRule type="cellIs" dxfId="239" priority="45" stopIfTrue="1" operator="between">
      <formula>0.5</formula>
      <formula>0.75</formula>
    </cfRule>
    <cfRule type="cellIs" dxfId="238" priority="46" stopIfTrue="1" operator="greaterThan">
      <formula>0.75</formula>
    </cfRule>
  </conditionalFormatting>
  <conditionalFormatting sqref="J148">
    <cfRule type="containsText" dxfId="237" priority="43" stopIfTrue="1" operator="containsText" text="RED FLAG">
      <formula>NOT(ISERROR(SEARCH("RED FLAG",J148)))</formula>
    </cfRule>
  </conditionalFormatting>
  <conditionalFormatting sqref="J42:J43">
    <cfRule type="containsText" dxfId="236" priority="31" stopIfTrue="1" operator="containsText" text="RED FLAG">
      <formula>NOT(ISERROR(SEARCH("RED FLAG",J42)))</formula>
    </cfRule>
  </conditionalFormatting>
  <conditionalFormatting sqref="J110">
    <cfRule type="cellIs" dxfId="235" priority="40" stopIfTrue="1" operator="lessThan">
      <formula>0.5</formula>
    </cfRule>
    <cfRule type="cellIs" dxfId="234" priority="41" stopIfTrue="1" operator="between">
      <formula>0.5</formula>
      <formula>0.75</formula>
    </cfRule>
    <cfRule type="cellIs" dxfId="233" priority="42" stopIfTrue="1" operator="greaterThan">
      <formula>0.75</formula>
    </cfRule>
  </conditionalFormatting>
  <conditionalFormatting sqref="J110">
    <cfRule type="containsText" dxfId="232" priority="39" stopIfTrue="1" operator="containsText" text="RED FLAG">
      <formula>NOT(ISERROR(SEARCH("RED FLAG",J110)))</formula>
    </cfRule>
  </conditionalFormatting>
  <conditionalFormatting sqref="J55">
    <cfRule type="cellIs" dxfId="231" priority="36" stopIfTrue="1" operator="lessThan">
      <formula>0.5</formula>
    </cfRule>
    <cfRule type="cellIs" dxfId="230" priority="37" stopIfTrue="1" operator="between">
      <formula>0.5</formula>
      <formula>0.75</formula>
    </cfRule>
    <cfRule type="cellIs" dxfId="229" priority="38" stopIfTrue="1" operator="greaterThan">
      <formula>0.75</formula>
    </cfRule>
  </conditionalFormatting>
  <conditionalFormatting sqref="J55">
    <cfRule type="containsText" dxfId="228" priority="35" stopIfTrue="1" operator="containsText" text="RED FLAG">
      <formula>NOT(ISERROR(SEARCH("RED FLAG",J55)))</formula>
    </cfRule>
  </conditionalFormatting>
  <conditionalFormatting sqref="J42:J43">
    <cfRule type="cellIs" dxfId="227" priority="32" stopIfTrue="1" operator="lessThan">
      <formula>0.5</formula>
    </cfRule>
    <cfRule type="cellIs" dxfId="226" priority="33" stopIfTrue="1" operator="between">
      <formula>0.5</formula>
      <formula>0.75</formula>
    </cfRule>
    <cfRule type="cellIs" dxfId="225" priority="34" stopIfTrue="1" operator="greaterThan">
      <formula>0.75</formula>
    </cfRule>
  </conditionalFormatting>
  <conditionalFormatting sqref="J102">
    <cfRule type="containsText" dxfId="224" priority="30" operator="containsText" text="Red Flag">
      <formula>NOT(ISERROR(SEARCH("Red Flag",J102)))</formula>
    </cfRule>
  </conditionalFormatting>
  <conditionalFormatting sqref="J94">
    <cfRule type="containsText" dxfId="223" priority="29" operator="containsText" text="Training Opportunity">
      <formula>NOT(ISERROR(SEARCH("Training Opportunity",J94)))</formula>
    </cfRule>
  </conditionalFormatting>
  <conditionalFormatting sqref="J7:J11 J13">
    <cfRule type="containsText" dxfId="222" priority="28" operator="containsText" text="Red Flag">
      <formula>NOT(ISERROR(SEARCH("Red Flag",J7)))</formula>
    </cfRule>
  </conditionalFormatting>
  <conditionalFormatting sqref="I46">
    <cfRule type="cellIs" dxfId="221" priority="25" stopIfTrue="1" operator="lessThan">
      <formula>0.5</formula>
    </cfRule>
    <cfRule type="cellIs" dxfId="220" priority="26" stopIfTrue="1" operator="between">
      <formula>0.5</formula>
      <formula>0.75</formula>
    </cfRule>
    <cfRule type="cellIs" dxfId="219" priority="27" stopIfTrue="1" operator="greaterThan">
      <formula>0.75</formula>
    </cfRule>
  </conditionalFormatting>
  <conditionalFormatting sqref="I46">
    <cfRule type="cellIs" dxfId="218" priority="22" stopIfTrue="1" operator="lessThan">
      <formula>0.5</formula>
    </cfRule>
    <cfRule type="cellIs" dxfId="217" priority="23" stopIfTrue="1" operator="between">
      <formula>0.5</formula>
      <formula>0.75</formula>
    </cfRule>
    <cfRule type="cellIs" dxfId="216" priority="24" stopIfTrue="1" operator="greaterThan">
      <formula>0.75</formula>
    </cfRule>
  </conditionalFormatting>
  <conditionalFormatting sqref="I48:I49">
    <cfRule type="cellIs" dxfId="215" priority="19" stopIfTrue="1" operator="lessThan">
      <formula>0.5</formula>
    </cfRule>
    <cfRule type="cellIs" dxfId="214" priority="20" stopIfTrue="1" operator="between">
      <formula>0.5</formula>
      <formula>0.75</formula>
    </cfRule>
    <cfRule type="cellIs" dxfId="213" priority="21" stopIfTrue="1" operator="greaterThan">
      <formula>0.75</formula>
    </cfRule>
  </conditionalFormatting>
  <conditionalFormatting sqref="I48:I49">
    <cfRule type="containsText" dxfId="212" priority="18" stopIfTrue="1" operator="containsText" text="RED FLAG">
      <formula>NOT(ISERROR(SEARCH("RED FLAG",I48)))</formula>
    </cfRule>
  </conditionalFormatting>
  <conditionalFormatting sqref="I48:I49">
    <cfRule type="cellIs" dxfId="211" priority="15" stopIfTrue="1" operator="lessThan">
      <formula>0.5</formula>
    </cfRule>
    <cfRule type="cellIs" dxfId="210" priority="16" stopIfTrue="1" operator="between">
      <formula>0.5</formula>
      <formula>0.75</formula>
    </cfRule>
    <cfRule type="cellIs" dxfId="209" priority="17" stopIfTrue="1" operator="greaterThan">
      <formula>0.75</formula>
    </cfRule>
  </conditionalFormatting>
  <conditionalFormatting sqref="I70:I71">
    <cfRule type="cellIs" dxfId="208" priority="12" stopIfTrue="1" operator="lessThan">
      <formula>0.5</formula>
    </cfRule>
    <cfRule type="cellIs" dxfId="207" priority="13" stopIfTrue="1" operator="between">
      <formula>0.5</formula>
      <formula>0.75</formula>
    </cfRule>
    <cfRule type="cellIs" dxfId="206" priority="14" stopIfTrue="1" operator="greaterThan">
      <formula>0.75</formula>
    </cfRule>
  </conditionalFormatting>
  <conditionalFormatting sqref="I70:I71">
    <cfRule type="cellIs" dxfId="205" priority="9" stopIfTrue="1" operator="lessThan">
      <formula>0.5</formula>
    </cfRule>
    <cfRule type="cellIs" dxfId="204" priority="10" stopIfTrue="1" operator="between">
      <formula>0.5</formula>
      <formula>0.75</formula>
    </cfRule>
    <cfRule type="cellIs" dxfId="203" priority="11" stopIfTrue="1" operator="greaterThan">
      <formula>0.75</formula>
    </cfRule>
  </conditionalFormatting>
  <conditionalFormatting sqref="I110 I108">
    <cfRule type="cellIs" dxfId="202" priority="6" stopIfTrue="1" operator="lessThan">
      <formula>0.5</formula>
    </cfRule>
    <cfRule type="cellIs" dxfId="201" priority="7" stopIfTrue="1" operator="between">
      <formula>0.5</formula>
      <formula>0.75</formula>
    </cfRule>
    <cfRule type="cellIs" dxfId="200" priority="8" stopIfTrue="1" operator="greaterThan">
      <formula>0.75</formula>
    </cfRule>
  </conditionalFormatting>
  <conditionalFormatting sqref="J125:J134">
    <cfRule type="containsText" dxfId="199" priority="5" operator="containsText" text="Red Flag">
      <formula>NOT(ISERROR(SEARCH("Red Flag",J125)))</formula>
    </cfRule>
  </conditionalFormatting>
  <conditionalFormatting sqref="I74">
    <cfRule type="cellIs" dxfId="198" priority="2" stopIfTrue="1" operator="lessThan">
      <formula>0.5</formula>
    </cfRule>
    <cfRule type="cellIs" dxfId="197" priority="3" stopIfTrue="1" operator="between">
      <formula>0.5</formula>
      <formula>0.75</formula>
    </cfRule>
    <cfRule type="cellIs" dxfId="196" priority="4" stopIfTrue="1" operator="greaterThan">
      <formula>0.75</formula>
    </cfRule>
  </conditionalFormatting>
  <conditionalFormatting sqref="I74">
    <cfRule type="containsText" dxfId="195" priority="1" stopIfTrue="1" operator="containsText" text="RED FLAG">
      <formula>NOT(ISERROR(SEARCH("RED FLAG",I74)))</formula>
    </cfRule>
  </conditionalFormatting>
  <dataValidations count="4">
    <dataValidation type="list" allowBlank="1" showInputMessage="1" showErrorMessage="1" sqref="D102">
      <formula1>"1,2,3,NA"</formula1>
    </dataValidation>
    <dataValidation type="list" allowBlank="1" showInputMessage="1" showErrorMessage="1" sqref="D119">
      <formula1>"1,2,NA"</formula1>
    </dataValidation>
    <dataValidation type="list" allowBlank="1" showInputMessage="1" showErrorMessage="1" sqref="D48 D92 D106 D55 D125:D134 D115:D118 D108 D100 D86:D90 D153:D160 D70:D71 D83:D84 D42:D44 D57 D20:D38 D50:D52 D144:D148 D67:D68 D136:D140 D7:D11 D13">
      <formula1>"Yes,No,NA"</formula1>
    </dataValidation>
    <dataValidation type="list" allowBlank="1" showInputMessage="1" showErrorMessage="1" sqref="D143 D60:D66 D94:D95 D101 D104:D105 D110 D123 D76:D82 D98 D49 D46 D74">
      <formula1>"Yes,No"</formula1>
    </dataValidation>
  </dataValidations>
  <pageMargins left="0.25" right="0.25" top="0.75" bottom="0.75" header="0.3" footer="0.3"/>
  <pageSetup paperSize="9" scale="88" fitToHeight="14" orientation="landscape" r:id="rId1"/>
  <headerFooter>
    <oddFooter>&amp;C&amp;A &amp;P</oddFooter>
  </headerFooter>
  <rowBreaks count="4" manualBreakCount="4">
    <brk id="31" max="4" man="1"/>
    <brk id="53" max="5" man="1"/>
    <brk id="82" max="5" man="1"/>
    <brk id="107" max="4" man="1"/>
  </rowBreak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0070C0"/>
    <pageSetUpPr fitToPage="1"/>
  </sheetPr>
  <dimension ref="A1:J51"/>
  <sheetViews>
    <sheetView view="pageBreakPreview" topLeftCell="A45" zoomScale="80" zoomScaleNormal="100" zoomScaleSheetLayoutView="80" workbookViewId="0">
      <selection activeCell="C45" sqref="C1:C1048576"/>
    </sheetView>
  </sheetViews>
  <sheetFormatPr defaultColWidth="11" defaultRowHeight="15.75"/>
  <cols>
    <col min="1" max="1" width="4.625" style="403" customWidth="1"/>
    <col min="2" max="3" width="48" style="229" customWidth="1"/>
    <col min="4" max="4" width="6.375" style="256" customWidth="1"/>
    <col min="5" max="5" width="3.625" style="26" customWidth="1"/>
    <col min="6" max="6" width="37.625" style="83" customWidth="1"/>
    <col min="7" max="7" width="3.625" style="26" customWidth="1"/>
    <col min="8" max="8" width="5.125" style="256" customWidth="1"/>
    <col min="9" max="9" width="5.125" style="26" customWidth="1"/>
    <col min="10" max="10" width="9.625" style="263" customWidth="1"/>
    <col min="11" max="16384" width="11" style="26"/>
  </cols>
  <sheetData>
    <row r="1" spans="1:9" ht="31.5">
      <c r="B1" s="214" t="s">
        <v>5697</v>
      </c>
      <c r="C1" s="214" t="s">
        <v>5767</v>
      </c>
    </row>
    <row r="2" spans="1:9" ht="31.5">
      <c r="A2" s="288"/>
      <c r="B2" s="15" t="str">
        <f>Language!A1771</f>
        <v>13- AST PANELS, POLICY &amp; ANALYSIS</v>
      </c>
      <c r="C2" s="15" t="s">
        <v>6608</v>
      </c>
      <c r="D2" s="17"/>
      <c r="F2" s="458" t="str">
        <f>'Facility-1.'!F2</f>
        <v>Comments/ Nhận xét</v>
      </c>
      <c r="H2" s="229"/>
    </row>
    <row r="3" spans="1:9" ht="48" thickBot="1">
      <c r="A3" s="288"/>
      <c r="B3" s="223" t="str">
        <f>Language!A1772</f>
        <v>Please note: all questions refer only to clinical patient isolates, NOT to research or environmental isolates</v>
      </c>
      <c r="C3" s="223" t="s">
        <v>6176</v>
      </c>
      <c r="D3" s="243"/>
      <c r="F3" s="460"/>
      <c r="H3" s="229"/>
    </row>
    <row r="4" spans="1:9" ht="16.5" thickBot="1">
      <c r="A4" s="294"/>
      <c r="B4" s="32" t="str">
        <f>Language!A1773</f>
        <v>AST PANELS</v>
      </c>
      <c r="C4" s="32" t="s">
        <v>761</v>
      </c>
      <c r="D4" s="33"/>
      <c r="F4" s="461"/>
      <c r="G4" s="256"/>
      <c r="H4" s="229"/>
      <c r="I4" s="256"/>
    </row>
    <row r="5" spans="1:9" ht="63">
      <c r="A5" s="288"/>
      <c r="B5" s="229" t="str">
        <f>Language!A1774</f>
        <v>Is there an SOP that clearly defines the standard combination of antibiotics ("antibiotic panels") the lab will test against each of the following pathogens? (CLSI and EUCAST documents are not SOPs)</v>
      </c>
      <c r="C5" s="229" t="s">
        <v>6355</v>
      </c>
    </row>
    <row r="6" spans="1:9">
      <c r="A6" s="298" t="s">
        <v>1542</v>
      </c>
      <c r="B6" s="240" t="str">
        <f>Language!A1775</f>
        <v>Staph aureus</v>
      </c>
      <c r="C6" s="240" t="s">
        <v>181</v>
      </c>
      <c r="D6" s="282"/>
      <c r="F6" s="467"/>
      <c r="H6" s="262">
        <f t="shared" ref="H6:H13" si="0">D6</f>
        <v>0</v>
      </c>
      <c r="I6" s="236" t="str">
        <f>IF(H6="Yes",1,IF(H6="No",0,"'"))</f>
        <v>'</v>
      </c>
    </row>
    <row r="7" spans="1:9">
      <c r="A7" s="298" t="s">
        <v>1543</v>
      </c>
      <c r="B7" s="240" t="str">
        <f>Language!A1776</f>
        <v>Enterococcus spp</v>
      </c>
      <c r="C7" s="240" t="s">
        <v>250</v>
      </c>
      <c r="D7" s="282"/>
      <c r="F7" s="467"/>
      <c r="H7" s="262">
        <f t="shared" si="0"/>
        <v>0</v>
      </c>
      <c r="I7" s="236" t="str">
        <f t="shared" ref="I7:I17" si="1">IF(H7="Yes",1,IF(H7="No",0,"'"))</f>
        <v>'</v>
      </c>
    </row>
    <row r="8" spans="1:9">
      <c r="A8" s="298" t="s">
        <v>1544</v>
      </c>
      <c r="B8" s="240" t="str">
        <f>Language!A1777</f>
        <v>Strep pneumoniae</v>
      </c>
      <c r="C8" s="240" t="s">
        <v>182</v>
      </c>
      <c r="D8" s="282"/>
      <c r="F8" s="467"/>
      <c r="H8" s="262">
        <f t="shared" si="0"/>
        <v>0</v>
      </c>
      <c r="I8" s="236" t="str">
        <f t="shared" si="1"/>
        <v>'</v>
      </c>
    </row>
    <row r="9" spans="1:9">
      <c r="A9" s="298" t="s">
        <v>1545</v>
      </c>
      <c r="B9" s="240" t="str">
        <f>Language!A1778</f>
        <v>Enterobacteriaceae</v>
      </c>
      <c r="C9" s="240" t="s">
        <v>66</v>
      </c>
      <c r="D9" s="282"/>
      <c r="F9" s="467"/>
      <c r="H9" s="262">
        <f t="shared" si="0"/>
        <v>0</v>
      </c>
      <c r="I9" s="236" t="str">
        <f t="shared" si="1"/>
        <v>'</v>
      </c>
    </row>
    <row r="10" spans="1:9">
      <c r="A10" s="298" t="s">
        <v>1546</v>
      </c>
      <c r="B10" s="240" t="str">
        <f>Language!A1779</f>
        <v>Salmonella spp</v>
      </c>
      <c r="C10" s="240" t="s">
        <v>183</v>
      </c>
      <c r="D10" s="282"/>
      <c r="F10" s="467"/>
      <c r="H10" s="262">
        <f t="shared" si="0"/>
        <v>0</v>
      </c>
      <c r="I10" s="236" t="str">
        <f t="shared" si="1"/>
        <v>'</v>
      </c>
    </row>
    <row r="11" spans="1:9">
      <c r="A11" s="298" t="s">
        <v>1547</v>
      </c>
      <c r="B11" s="240" t="str">
        <f>Language!A1780</f>
        <v>Acinetobacter spp</v>
      </c>
      <c r="C11" s="240" t="s">
        <v>74</v>
      </c>
      <c r="D11" s="282"/>
      <c r="F11" s="467"/>
      <c r="H11" s="262">
        <f t="shared" si="0"/>
        <v>0</v>
      </c>
      <c r="I11" s="236" t="str">
        <f t="shared" si="1"/>
        <v>'</v>
      </c>
    </row>
    <row r="12" spans="1:9">
      <c r="A12" s="298" t="s">
        <v>1548</v>
      </c>
      <c r="B12" s="240" t="str">
        <f>Language!A1781</f>
        <v>Pseudomonas aeruginosa</v>
      </c>
      <c r="C12" s="240" t="s">
        <v>184</v>
      </c>
      <c r="D12" s="282"/>
      <c r="F12" s="467"/>
      <c r="H12" s="262">
        <f t="shared" si="0"/>
        <v>0</v>
      </c>
      <c r="I12" s="236" t="str">
        <f t="shared" si="1"/>
        <v>'</v>
      </c>
    </row>
    <row r="13" spans="1:9" ht="47.25">
      <c r="A13" s="298" t="s">
        <v>1549</v>
      </c>
      <c r="B13" s="270" t="str">
        <f>Language!A1782</f>
        <v>Review several patient AST reports for E.coli. Is the same combination of antibiotics tested each time?</v>
      </c>
      <c r="C13" s="270" t="s">
        <v>6356</v>
      </c>
      <c r="D13" s="282"/>
      <c r="F13" s="467"/>
      <c r="H13" s="262">
        <f t="shared" si="0"/>
        <v>0</v>
      </c>
      <c r="I13" s="236" t="str">
        <f t="shared" si="1"/>
        <v>'</v>
      </c>
    </row>
    <row r="14" spans="1:9" ht="47.25">
      <c r="A14" s="288"/>
      <c r="B14" s="229" t="str">
        <f>Language!A1783</f>
        <v>Does the SOP clearly define how to modify the standard antibiotic panels described above based upon the body site of infection?</v>
      </c>
      <c r="C14" s="229" t="s">
        <v>6357</v>
      </c>
      <c r="F14" s="417"/>
      <c r="I14" s="263"/>
    </row>
    <row r="15" spans="1:9">
      <c r="A15" s="298" t="s">
        <v>1550</v>
      </c>
      <c r="B15" s="270" t="str">
        <f>Language!A1784</f>
        <v>Urine</v>
      </c>
      <c r="C15" s="270" t="s">
        <v>6358</v>
      </c>
      <c r="D15" s="282"/>
      <c r="H15" s="262">
        <f>D15</f>
        <v>0</v>
      </c>
      <c r="I15" s="236" t="str">
        <f t="shared" si="1"/>
        <v>'</v>
      </c>
    </row>
    <row r="16" spans="1:9">
      <c r="A16" s="298" t="s">
        <v>1551</v>
      </c>
      <c r="B16" s="270" t="str">
        <f>Language!A1785</f>
        <v>CSF</v>
      </c>
      <c r="C16" s="270" t="s">
        <v>185</v>
      </c>
      <c r="D16" s="282"/>
      <c r="F16" s="467"/>
      <c r="H16" s="262">
        <f>D16</f>
        <v>0</v>
      </c>
      <c r="I16" s="236" t="str">
        <f t="shared" si="1"/>
        <v>'</v>
      </c>
    </row>
    <row r="17" spans="1:10">
      <c r="A17" s="298" t="s">
        <v>1552</v>
      </c>
      <c r="B17" s="270" t="str">
        <f>Language!A1786</f>
        <v>Blood</v>
      </c>
      <c r="C17" s="270" t="s">
        <v>6359</v>
      </c>
      <c r="D17" s="282"/>
      <c r="F17" s="467"/>
      <c r="H17" s="262">
        <f>D17</f>
        <v>0</v>
      </c>
      <c r="I17" s="236" t="str">
        <f t="shared" si="1"/>
        <v>'</v>
      </c>
    </row>
    <row r="18" spans="1:10" ht="16.5" thickBot="1">
      <c r="A18" s="288"/>
      <c r="B18" s="270"/>
      <c r="C18" s="270"/>
      <c r="D18" s="440"/>
      <c r="F18" s="480"/>
      <c r="H18" s="262"/>
      <c r="I18" s="236"/>
      <c r="J18" s="236"/>
    </row>
    <row r="19" spans="1:10" ht="16.5" thickBot="1">
      <c r="A19" s="294"/>
      <c r="B19" s="32" t="str">
        <f>Language!A1787</f>
        <v>CUMULATIVE ANTIBIOGRAMS</v>
      </c>
      <c r="C19" s="32" t="s">
        <v>6609</v>
      </c>
      <c r="D19" s="33"/>
      <c r="F19" s="461"/>
      <c r="G19" s="256"/>
      <c r="I19" s="256"/>
    </row>
    <row r="20" spans="1:10" ht="31.5">
      <c r="A20" s="298" t="s">
        <v>1553</v>
      </c>
      <c r="B20" s="229" t="str">
        <f>Language!A1788</f>
        <v>Does the lab produce a cumulative antibiogram at least annually?</v>
      </c>
      <c r="C20" s="229" t="s">
        <v>6360</v>
      </c>
      <c r="D20" s="282"/>
      <c r="F20" s="467"/>
      <c r="H20" s="262">
        <f>D20</f>
        <v>0</v>
      </c>
      <c r="I20" s="236" t="str">
        <f>IF(H20="Yes",1,IF(H20="No",0,"'"))</f>
        <v>'</v>
      </c>
    </row>
    <row r="21" spans="1:10">
      <c r="A21" s="288"/>
      <c r="B21" s="240" t="str">
        <f>Language!A1789</f>
        <v>If No, answer the following questions "NA"</v>
      </c>
      <c r="C21" s="240" t="s">
        <v>6361</v>
      </c>
      <c r="D21" s="453"/>
      <c r="E21" s="453"/>
      <c r="F21" s="63"/>
      <c r="H21" s="453"/>
      <c r="I21" s="263"/>
    </row>
    <row r="22" spans="1:10" ht="31.5">
      <c r="A22" s="298" t="s">
        <v>1554</v>
      </c>
      <c r="B22" s="229" t="str">
        <f>Language!A1790</f>
        <v>Does the lab have a software program to produce the antibiogram?</v>
      </c>
      <c r="C22" s="229" t="s">
        <v>6362</v>
      </c>
      <c r="D22" s="282"/>
      <c r="F22" s="467"/>
      <c r="H22" s="262">
        <f>D22</f>
        <v>0</v>
      </c>
      <c r="I22" s="236" t="str">
        <f t="shared" ref="I22:I34" si="2">IF(H22="Yes",1,IF(H22="No",0,"'"))</f>
        <v>'</v>
      </c>
    </row>
    <row r="23" spans="1:10" ht="31.5">
      <c r="A23" s="288"/>
      <c r="B23" s="229" t="str">
        <f>Language!A1791</f>
        <v>Review the most recent cumulative antibiogram. Does it adhere to the following CLSI M39 recommendations?</v>
      </c>
      <c r="C23" s="229" t="s">
        <v>6363</v>
      </c>
      <c r="D23" s="453"/>
      <c r="F23" s="63"/>
      <c r="H23" s="262"/>
      <c r="I23" s="263"/>
    </row>
    <row r="24" spans="1:10" ht="31.5">
      <c r="A24" s="298" t="s">
        <v>1555</v>
      </c>
      <c r="B24" s="270" t="str">
        <f>Language!A1792</f>
        <v>Clearly displays the inclusive date range (e.g. Jan 1, YYYY – Dec 31, YYYY)</v>
      </c>
      <c r="C24" s="270" t="s">
        <v>6364</v>
      </c>
      <c r="D24" s="282"/>
      <c r="F24" s="467"/>
      <c r="H24" s="262">
        <f>D24</f>
        <v>0</v>
      </c>
      <c r="I24" s="236" t="str">
        <f t="shared" si="2"/>
        <v>'</v>
      </c>
    </row>
    <row r="25" spans="1:10">
      <c r="A25" s="298" t="s">
        <v>1556</v>
      </c>
      <c r="B25" s="270" t="str">
        <f>Language!A1793</f>
        <v xml:space="preserve">Clearly displays the name of the hospital/facility </v>
      </c>
      <c r="C25" s="270" t="s">
        <v>6365</v>
      </c>
      <c r="D25" s="282"/>
      <c r="F25" s="467"/>
      <c r="H25" s="262">
        <f t="shared" ref="H25:H34" si="3">D25</f>
        <v>0</v>
      </c>
      <c r="I25" s="236" t="str">
        <f t="shared" si="2"/>
        <v>'</v>
      </c>
    </row>
    <row r="26" spans="1:10">
      <c r="A26" s="298" t="s">
        <v>1557</v>
      </c>
      <c r="B26" s="270" t="str">
        <f>Language!A1794</f>
        <v>Data is presented as %S (not %R)</v>
      </c>
      <c r="C26" s="270" t="s">
        <v>6366</v>
      </c>
      <c r="D26" s="282"/>
      <c r="F26" s="467"/>
      <c r="H26" s="262">
        <f t="shared" si="3"/>
        <v>0</v>
      </c>
      <c r="I26" s="236" t="str">
        <f t="shared" si="2"/>
        <v>'</v>
      </c>
    </row>
    <row r="27" spans="1:10">
      <c r="A27" s="298" t="s">
        <v>1558</v>
      </c>
      <c r="B27" s="270" t="str">
        <f>Language!A1795</f>
        <v>For each organism, the total N tested is displayed</v>
      </c>
      <c r="C27" s="270" t="s">
        <v>6367</v>
      </c>
      <c r="D27" s="282"/>
      <c r="F27" s="467"/>
      <c r="H27" s="262">
        <f t="shared" si="3"/>
        <v>0</v>
      </c>
      <c r="I27" s="236" t="str">
        <f t="shared" si="2"/>
        <v>'</v>
      </c>
    </row>
    <row r="28" spans="1:10" ht="31.5">
      <c r="A28" s="298" t="s">
        <v>1559</v>
      </c>
      <c r="B28" s="270" t="str">
        <f>Language!A1796</f>
        <v>Only presents data for organisms/antibiotics where the total N = 30 or more isolates</v>
      </c>
      <c r="C28" s="270" t="s">
        <v>6368</v>
      </c>
      <c r="D28" s="282"/>
      <c r="F28" s="467"/>
      <c r="H28" s="262">
        <f t="shared" si="3"/>
        <v>0</v>
      </c>
      <c r="I28" s="236" t="str">
        <f t="shared" si="2"/>
        <v>'</v>
      </c>
    </row>
    <row r="29" spans="1:10" ht="47.25">
      <c r="A29" s="298" t="s">
        <v>1560</v>
      </c>
      <c r="B29" s="229" t="str">
        <f>Language!A1797</f>
        <v>Are isolates from environmental cultures and screening cultures (e.g., MRSA screen, VRE screen) excluded from the analysis?</v>
      </c>
      <c r="C29" s="229" t="s">
        <v>6369</v>
      </c>
      <c r="D29" s="282"/>
      <c r="F29" s="467"/>
      <c r="H29" s="262">
        <f t="shared" si="3"/>
        <v>0</v>
      </c>
      <c r="I29" s="236" t="str">
        <f t="shared" si="2"/>
        <v>'</v>
      </c>
    </row>
    <row r="30" spans="1:10" ht="63">
      <c r="A30" s="298" t="s">
        <v>1561</v>
      </c>
      <c r="B30" s="229" t="str">
        <f>Language!A1798</f>
        <v>Is the lab able to de-duplicate the data, so that only the first isolate of a given species per patient, per analysis period is included, irrespective of the body site of recovery?</v>
      </c>
      <c r="C30" s="229" t="s">
        <v>6370</v>
      </c>
      <c r="D30" s="282"/>
      <c r="F30" s="467"/>
      <c r="H30" s="262">
        <f t="shared" si="3"/>
        <v>0</v>
      </c>
      <c r="I30" s="236" t="str">
        <f t="shared" si="2"/>
        <v>'</v>
      </c>
    </row>
    <row r="31" spans="1:10" ht="31.5">
      <c r="A31" s="298" t="s">
        <v>1562</v>
      </c>
      <c r="B31" s="229" t="str">
        <f>Language!A1799</f>
        <v>Is the lab able to separate Inpatient data from Outpatient data?</v>
      </c>
      <c r="C31" s="229" t="s">
        <v>6371</v>
      </c>
      <c r="D31" s="282"/>
      <c r="F31" s="467"/>
      <c r="H31" s="262">
        <f t="shared" si="3"/>
        <v>0</v>
      </c>
      <c r="I31" s="236" t="str">
        <f t="shared" si="2"/>
        <v>'</v>
      </c>
    </row>
    <row r="32" spans="1:10" ht="31.5">
      <c r="A32" s="298" t="s">
        <v>1563</v>
      </c>
      <c r="B32" s="229" t="str">
        <f>Language!A1800</f>
        <v>If the lab serves multiple hospitals/facilities, are they able to separate the data by Facility?</v>
      </c>
      <c r="C32" s="229" t="s">
        <v>6372</v>
      </c>
      <c r="D32" s="282"/>
      <c r="F32" s="467"/>
      <c r="H32" s="262">
        <f t="shared" si="3"/>
        <v>0</v>
      </c>
      <c r="I32" s="236" t="str">
        <f t="shared" si="2"/>
        <v>'</v>
      </c>
    </row>
    <row r="33" spans="1:10" ht="47.25">
      <c r="A33" s="298" t="s">
        <v>1564</v>
      </c>
      <c r="B33" s="229" t="str">
        <f>Language!A1801</f>
        <v>Is the cumulative antibiogram reviewed annually by either an Antibiotic Stewardship or a Pharmacy &amp; Therapeutics Committee?</v>
      </c>
      <c r="C33" s="229" t="s">
        <v>6373</v>
      </c>
      <c r="D33" s="282"/>
      <c r="F33" s="467"/>
      <c r="H33" s="262">
        <f t="shared" si="3"/>
        <v>0</v>
      </c>
      <c r="I33" s="236" t="str">
        <f t="shared" si="2"/>
        <v>'</v>
      </c>
    </row>
    <row r="34" spans="1:10" ht="31.5">
      <c r="A34" s="298" t="s">
        <v>1565</v>
      </c>
      <c r="B34" s="229" t="str">
        <f>Language!A1802</f>
        <v>Is the cumulative antibiogram distributed to all physicians?</v>
      </c>
      <c r="C34" s="229" t="s">
        <v>6374</v>
      </c>
      <c r="D34" s="282"/>
      <c r="F34" s="467"/>
      <c r="H34" s="262">
        <f t="shared" si="3"/>
        <v>0</v>
      </c>
      <c r="I34" s="236" t="str">
        <f t="shared" si="2"/>
        <v>'</v>
      </c>
    </row>
    <row r="35" spans="1:10" ht="16.5" thickBot="1">
      <c r="A35" s="288"/>
      <c r="B35" s="534"/>
      <c r="C35" s="534"/>
      <c r="D35" s="236"/>
      <c r="E35" s="236"/>
      <c r="F35" s="528"/>
      <c r="G35" s="236"/>
      <c r="H35" s="236"/>
      <c r="I35" s="236"/>
    </row>
    <row r="36" spans="1:10" ht="16.5" thickBot="1">
      <c r="A36" s="294"/>
      <c r="B36" s="32" t="str">
        <f>Language!A1803</f>
        <v>AST POLICY</v>
      </c>
      <c r="C36" s="32" t="s">
        <v>6375</v>
      </c>
      <c r="D36" s="33"/>
      <c r="F36" s="461"/>
      <c r="G36" s="256"/>
      <c r="H36" s="229"/>
      <c r="I36" s="256"/>
    </row>
    <row r="37" spans="1:10" ht="47.25">
      <c r="A37" s="298" t="s">
        <v>1566</v>
      </c>
      <c r="B37" s="229" t="str">
        <f>Language!A1804</f>
        <v>Does lab policy primarily determine which isolates recieve AST, or is AST performed only when it is specifically requested by the doctor?</v>
      </c>
      <c r="C37" s="229" t="s">
        <v>7482</v>
      </c>
      <c r="D37" s="587"/>
      <c r="F37" s="488"/>
      <c r="H37" s="262">
        <f>D37</f>
        <v>0</v>
      </c>
      <c r="I37" s="236" t="str">
        <f>IF(H37=2,0,IF(H37=1,1,IF(H37=3,0.5,"'")))</f>
        <v>'</v>
      </c>
      <c r="J37" s="489" t="str">
        <f>IF(H37=2,"System Flag",IF(H37=3,"System Flag","'"))</f>
        <v>'</v>
      </c>
    </row>
    <row r="38" spans="1:10" ht="31.5">
      <c r="A38" s="288"/>
      <c r="B38" s="240" t="str">
        <f>Language!A1805</f>
        <v>1: Lab policy primarily determines - 2: Only when requested by clinician - 3: Equal mix of both</v>
      </c>
      <c r="C38" s="240" t="s">
        <v>7483</v>
      </c>
      <c r="D38" s="26"/>
      <c r="F38" s="480"/>
      <c r="H38" s="26"/>
    </row>
    <row r="39" spans="1:10" ht="63">
      <c r="A39" s="298" t="s">
        <v>1567</v>
      </c>
      <c r="B39" s="229" t="str">
        <f>Language!A1806</f>
        <v>Does lab policy primarily determine which antibiotics to test and report, or does the lab only test and report the antibiotics specifically requested by the physician?</v>
      </c>
      <c r="C39" s="229" t="s">
        <v>7484</v>
      </c>
      <c r="D39" s="587"/>
      <c r="F39" s="467"/>
      <c r="H39" s="262">
        <f>D39</f>
        <v>0</v>
      </c>
      <c r="I39" s="236" t="str">
        <f>IF(H39=2,0,IF(H39=1,1,IF(H39=3,0.5,"'")))</f>
        <v>'</v>
      </c>
      <c r="J39" s="489" t="str">
        <f>IF(H39=2,"System Flag",IF(H39=3,"System Flag","'"))</f>
        <v>'</v>
      </c>
    </row>
    <row r="40" spans="1:10" ht="47.25">
      <c r="A40" s="298"/>
      <c r="B40" s="240" t="str">
        <f>Language!A1807</f>
        <v>1: Lab policy primarily determines - 2: Only the antibiotics requested by physician - 3: Equal mix of both</v>
      </c>
      <c r="C40" s="240" t="s">
        <v>7485</v>
      </c>
      <c r="D40" s="26"/>
    </row>
    <row r="41" spans="1:10" ht="78.75">
      <c r="A41" s="288"/>
      <c r="B41" s="270" t="str">
        <f>Language!A1808</f>
        <v>"Cascade reporting” is a strategy of selective reporting of AST results in which secondary agents (e.g., broader spectrum, more costly) may be suppressed or excluded from the patient report if an organism is susceptible to primary agents within the same drug class.</v>
      </c>
      <c r="C41" s="270" t="s">
        <v>6380</v>
      </c>
      <c r="D41" s="26"/>
      <c r="F41" s="480"/>
      <c r="H41" s="26"/>
    </row>
    <row r="42" spans="1:10" ht="31.5">
      <c r="A42" s="298" t="s">
        <v>1568</v>
      </c>
      <c r="B42" s="229" t="str">
        <f>Language!A1809</f>
        <v xml:space="preserve"> Does the lab practice “cascade reporting”?</v>
      </c>
      <c r="C42" s="229" t="s">
        <v>6381</v>
      </c>
      <c r="D42" s="507"/>
      <c r="F42" s="467"/>
      <c r="H42" s="262"/>
      <c r="I42" s="236"/>
    </row>
    <row r="43" spans="1:10">
      <c r="A43" s="288"/>
      <c r="B43" s="240" t="str">
        <f>Language!A1810</f>
        <v>If no, answer NA to next question</v>
      </c>
      <c r="C43" s="240" t="s">
        <v>6326</v>
      </c>
    </row>
    <row r="44" spans="1:10" ht="78.75">
      <c r="A44" s="288"/>
      <c r="B44" s="270" t="str">
        <f>Language!A1811</f>
        <v>With cascade reporting, there is a risk that the AST results excluded from the patient report may also be excluded from the main data repository or LIS. This can lead to highly biased AMR surveillance and cumulative antibiogram statistics.</v>
      </c>
      <c r="C44" s="270" t="s">
        <v>6382</v>
      </c>
    </row>
    <row r="45" spans="1:10" ht="63">
      <c r="A45" s="298" t="s">
        <v>1569</v>
      </c>
      <c r="B45" s="229" t="str">
        <f>Language!A1812</f>
        <v>If the lab practices cascade reporting, is it done in a way which ensures that the AST results excluded from the patient report are NOT excluded from the LIS or other main data repository?</v>
      </c>
      <c r="C45" s="229" t="s">
        <v>6383</v>
      </c>
      <c r="D45" s="282"/>
      <c r="F45" s="467"/>
      <c r="H45" s="262">
        <f t="shared" ref="H45" si="4">D45</f>
        <v>0</v>
      </c>
      <c r="I45" s="236" t="str">
        <f t="shared" ref="I45:I50" si="5">IF(H45="Yes",1,IF(H45="No",0,"'"))</f>
        <v>'</v>
      </c>
      <c r="J45" s="236" t="str">
        <f>IF(D45="No","Red Flag","'")</f>
        <v>'</v>
      </c>
    </row>
    <row r="46" spans="1:10" ht="31.5">
      <c r="A46" s="298" t="s">
        <v>1570</v>
      </c>
      <c r="B46" s="229" t="str">
        <f>Language!A1813</f>
        <v>Does the hospital have an Antibiotic Stewardship Committee?</v>
      </c>
      <c r="C46" s="229" t="s">
        <v>6384</v>
      </c>
      <c r="D46" s="282"/>
      <c r="F46" s="488"/>
      <c r="H46" s="262">
        <f t="shared" ref="H46:H50" si="6">D46</f>
        <v>0</v>
      </c>
      <c r="I46" s="236" t="str">
        <f t="shared" si="5"/>
        <v>'</v>
      </c>
      <c r="J46" s="236" t="str">
        <f>IF(D46="No","System Flag","'")</f>
        <v>'</v>
      </c>
    </row>
    <row r="47" spans="1:10" ht="31.5">
      <c r="A47" s="298" t="s">
        <v>1571</v>
      </c>
      <c r="B47" s="229" t="str">
        <f>Language!A1814</f>
        <v>If the hospital has an Antibiotic Stewardship Committee, is a microbiolgist a member?</v>
      </c>
      <c r="C47" s="229" t="s">
        <v>7486</v>
      </c>
      <c r="D47" s="282"/>
      <c r="F47" s="485"/>
      <c r="H47" s="262">
        <f t="shared" si="6"/>
        <v>0</v>
      </c>
      <c r="I47" s="236" t="str">
        <f t="shared" si="5"/>
        <v>'</v>
      </c>
      <c r="J47" s="236" t="str">
        <f>IF(D47="No","System Flag","'")</f>
        <v>'</v>
      </c>
    </row>
    <row r="48" spans="1:10" ht="31.5">
      <c r="A48" s="298" t="s">
        <v>1572</v>
      </c>
      <c r="B48" s="229" t="str">
        <f>Language!A1815</f>
        <v>Does the hospital have a Pharmacy and Therapeutics Committee?</v>
      </c>
      <c r="C48" s="229" t="s">
        <v>6386</v>
      </c>
      <c r="D48" s="282"/>
      <c r="F48" s="485"/>
      <c r="H48" s="262">
        <f t="shared" si="6"/>
        <v>0</v>
      </c>
      <c r="I48" s="236" t="str">
        <f t="shared" si="5"/>
        <v>'</v>
      </c>
      <c r="J48" s="236" t="str">
        <f>IF(D48="No","System Flag","'")</f>
        <v>'</v>
      </c>
    </row>
    <row r="49" spans="1:10" ht="31.5">
      <c r="A49" s="298" t="s">
        <v>1573</v>
      </c>
      <c r="B49" s="229" t="str">
        <f>Language!A1816</f>
        <v>If the hospital has a Pharmacy and Therapeutics Committee, is a microbiolgist a member?</v>
      </c>
      <c r="C49" s="229" t="s">
        <v>7487</v>
      </c>
      <c r="D49" s="282"/>
      <c r="F49" s="485"/>
      <c r="H49" s="262">
        <f t="shared" si="6"/>
        <v>0</v>
      </c>
      <c r="I49" s="236" t="str">
        <f t="shared" si="5"/>
        <v>'</v>
      </c>
      <c r="J49" s="236" t="str">
        <f>IF(D49="No","System Flag","'")</f>
        <v>'</v>
      </c>
    </row>
    <row r="50" spans="1:10" ht="94.5">
      <c r="A50" s="298" t="s">
        <v>1574</v>
      </c>
      <c r="B50" s="229" t="str">
        <f>Language!A1817</f>
        <v>Does the hospital's Antibiotic Stewardship or Pharmacy and Therapeutic Committee meet at least annually to review national or international AST panel recommendations and modify them based on the hospital's formulary and cumulative antibiogram?</v>
      </c>
      <c r="C50" s="229" t="s">
        <v>7488</v>
      </c>
      <c r="D50" s="282"/>
      <c r="F50" s="488"/>
      <c r="H50" s="262">
        <f t="shared" si="6"/>
        <v>0</v>
      </c>
      <c r="I50" s="236" t="str">
        <f t="shared" si="5"/>
        <v>'</v>
      </c>
      <c r="J50" s="236" t="str">
        <f>IF(D50="No","System Flag","'")</f>
        <v>'</v>
      </c>
    </row>
    <row r="51" spans="1:10">
      <c r="A51" s="288"/>
    </row>
  </sheetData>
  <phoneticPr fontId="26" type="noConversion"/>
  <conditionalFormatting sqref="D4">
    <cfRule type="cellIs" dxfId="194" priority="252" stopIfTrue="1" operator="greaterThanOrEqual">
      <formula>0.8</formula>
    </cfRule>
    <cfRule type="cellIs" dxfId="193" priority="253" stopIfTrue="1" operator="between">
      <formula>0.5</formula>
      <formula>0.799</formula>
    </cfRule>
    <cfRule type="cellIs" dxfId="192" priority="254" stopIfTrue="1" operator="lessThan">
      <formula>0.5</formula>
    </cfRule>
  </conditionalFormatting>
  <conditionalFormatting sqref="I42 I17">
    <cfRule type="cellIs" dxfId="191" priority="249" stopIfTrue="1" operator="lessThan">
      <formula>0.5</formula>
    </cfRule>
    <cfRule type="cellIs" dxfId="190" priority="250" stopIfTrue="1" operator="between">
      <formula>0.5</formula>
      <formula>0.75</formula>
    </cfRule>
    <cfRule type="cellIs" dxfId="189" priority="251" stopIfTrue="1" operator="greaterThan">
      <formula>0.75</formula>
    </cfRule>
  </conditionalFormatting>
  <conditionalFormatting sqref="I6:I13 I15:I17">
    <cfRule type="cellIs" dxfId="188" priority="234" stopIfTrue="1" operator="lessThan">
      <formula>0.5</formula>
    </cfRule>
    <cfRule type="cellIs" dxfId="187" priority="235" stopIfTrue="1" operator="between">
      <formula>0.5</formula>
      <formula>0.75</formula>
    </cfRule>
    <cfRule type="cellIs" dxfId="186" priority="236" stopIfTrue="1" operator="greaterThan">
      <formula>0.75</formula>
    </cfRule>
  </conditionalFormatting>
  <conditionalFormatting sqref="I7">
    <cfRule type="cellIs" dxfId="185" priority="231" stopIfTrue="1" operator="lessThan">
      <formula>0.5</formula>
    </cfRule>
    <cfRule type="cellIs" dxfId="184" priority="232" stopIfTrue="1" operator="between">
      <formula>0.5</formula>
      <formula>0.75</formula>
    </cfRule>
    <cfRule type="cellIs" dxfId="183" priority="233" stopIfTrue="1" operator="greaterThan">
      <formula>0.75</formula>
    </cfRule>
  </conditionalFormatting>
  <conditionalFormatting sqref="I8">
    <cfRule type="cellIs" dxfId="182" priority="228" stopIfTrue="1" operator="lessThan">
      <formula>0.5</formula>
    </cfRule>
    <cfRule type="cellIs" dxfId="181" priority="229" stopIfTrue="1" operator="between">
      <formula>0.5</formula>
      <formula>0.75</formula>
    </cfRule>
    <cfRule type="cellIs" dxfId="180" priority="230" stopIfTrue="1" operator="greaterThan">
      <formula>0.75</formula>
    </cfRule>
  </conditionalFormatting>
  <conditionalFormatting sqref="I9">
    <cfRule type="cellIs" dxfId="179" priority="225" stopIfTrue="1" operator="lessThan">
      <formula>0.5</formula>
    </cfRule>
    <cfRule type="cellIs" dxfId="178" priority="226" stopIfTrue="1" operator="between">
      <formula>0.5</formula>
      <formula>0.75</formula>
    </cfRule>
    <cfRule type="cellIs" dxfId="177" priority="227" stopIfTrue="1" operator="greaterThan">
      <formula>0.75</formula>
    </cfRule>
  </conditionalFormatting>
  <conditionalFormatting sqref="I10">
    <cfRule type="cellIs" dxfId="176" priority="222" stopIfTrue="1" operator="lessThan">
      <formula>0.5</formula>
    </cfRule>
    <cfRule type="cellIs" dxfId="175" priority="223" stopIfTrue="1" operator="between">
      <formula>0.5</formula>
      <formula>0.75</formula>
    </cfRule>
    <cfRule type="cellIs" dxfId="174" priority="224" stopIfTrue="1" operator="greaterThan">
      <formula>0.75</formula>
    </cfRule>
  </conditionalFormatting>
  <conditionalFormatting sqref="I11">
    <cfRule type="cellIs" dxfId="173" priority="219" stopIfTrue="1" operator="lessThan">
      <formula>0.5</formula>
    </cfRule>
    <cfRule type="cellIs" dxfId="172" priority="220" stopIfTrue="1" operator="between">
      <formula>0.5</formula>
      <formula>0.75</formula>
    </cfRule>
    <cfRule type="cellIs" dxfId="171" priority="221" stopIfTrue="1" operator="greaterThan">
      <formula>0.75</formula>
    </cfRule>
  </conditionalFormatting>
  <conditionalFormatting sqref="I12:I13">
    <cfRule type="cellIs" dxfId="170" priority="216" stopIfTrue="1" operator="lessThan">
      <formula>0.5</formula>
    </cfRule>
    <cfRule type="cellIs" dxfId="169" priority="217" stopIfTrue="1" operator="between">
      <formula>0.5</formula>
      <formula>0.75</formula>
    </cfRule>
    <cfRule type="cellIs" dxfId="168" priority="218" stopIfTrue="1" operator="greaterThan">
      <formula>0.75</formula>
    </cfRule>
  </conditionalFormatting>
  <conditionalFormatting sqref="I15">
    <cfRule type="cellIs" dxfId="167" priority="213" stopIfTrue="1" operator="lessThan">
      <formula>0.5</formula>
    </cfRule>
    <cfRule type="cellIs" dxfId="166" priority="214" stopIfTrue="1" operator="between">
      <formula>0.5</formula>
      <formula>0.75</formula>
    </cfRule>
    <cfRule type="cellIs" dxfId="165" priority="215" stopIfTrue="1" operator="greaterThan">
      <formula>0.75</formula>
    </cfRule>
  </conditionalFormatting>
  <conditionalFormatting sqref="I16">
    <cfRule type="cellIs" dxfId="164" priority="210" stopIfTrue="1" operator="lessThan">
      <formula>0.5</formula>
    </cfRule>
    <cfRule type="cellIs" dxfId="163" priority="211" stopIfTrue="1" operator="between">
      <formula>0.5</formula>
      <formula>0.75</formula>
    </cfRule>
    <cfRule type="cellIs" dxfId="162" priority="212" stopIfTrue="1" operator="greaterThan">
      <formula>0.75</formula>
    </cfRule>
  </conditionalFormatting>
  <conditionalFormatting sqref="D19">
    <cfRule type="cellIs" dxfId="161" priority="201" stopIfTrue="1" operator="greaterThanOrEqual">
      <formula>0.8</formula>
    </cfRule>
    <cfRule type="cellIs" dxfId="160" priority="202" stopIfTrue="1" operator="between">
      <formula>0.5</formula>
      <formula>0.799</formula>
    </cfRule>
    <cfRule type="cellIs" dxfId="159" priority="203" stopIfTrue="1" operator="lessThan">
      <formula>0.5</formula>
    </cfRule>
  </conditionalFormatting>
  <conditionalFormatting sqref="I20 I22 I24:I34">
    <cfRule type="cellIs" dxfId="158" priority="198" stopIfTrue="1" operator="lessThan">
      <formula>0.5</formula>
    </cfRule>
    <cfRule type="cellIs" dxfId="157" priority="199" stopIfTrue="1" operator="between">
      <formula>0.5</formula>
      <formula>0.75</formula>
    </cfRule>
    <cfRule type="cellIs" dxfId="156" priority="200" stopIfTrue="1" operator="greaterThan">
      <formula>0.75</formula>
    </cfRule>
  </conditionalFormatting>
  <conditionalFormatting sqref="I69:I1048576 I51 I40:I44 I2:I13 I15:I17 I19:I20 I22 I24:I34">
    <cfRule type="containsText" dxfId="155" priority="167" stopIfTrue="1" operator="containsText" text="RED FLAG">
      <formula>NOT(ISERROR(SEARCH("RED FLAG",I2)))</formula>
    </cfRule>
  </conditionalFormatting>
  <conditionalFormatting sqref="I18">
    <cfRule type="cellIs" dxfId="154" priority="164" stopIfTrue="1" operator="lessThan">
      <formula>0.5</formula>
    </cfRule>
    <cfRule type="cellIs" dxfId="153" priority="165" stopIfTrue="1" operator="between">
      <formula>0.5</formula>
      <formula>0.75</formula>
    </cfRule>
    <cfRule type="cellIs" dxfId="152" priority="166" stopIfTrue="1" operator="greaterThan">
      <formula>0.75</formula>
    </cfRule>
  </conditionalFormatting>
  <conditionalFormatting sqref="I18">
    <cfRule type="containsText" dxfId="151" priority="163" stopIfTrue="1" operator="containsText" text="RED FLAG">
      <formula>NOT(ISERROR(SEARCH("RED FLAG",I18)))</formula>
    </cfRule>
  </conditionalFormatting>
  <conditionalFormatting sqref="I36">
    <cfRule type="containsText" dxfId="150" priority="111" stopIfTrue="1" operator="containsText" text="RED FLAG">
      <formula>NOT(ISERROR(SEARCH("RED FLAG",I36)))</formula>
    </cfRule>
  </conditionalFormatting>
  <conditionalFormatting sqref="J45">
    <cfRule type="cellIs" dxfId="149" priority="104" stopIfTrue="1" operator="lessThan">
      <formula>0.5</formula>
    </cfRule>
    <cfRule type="cellIs" dxfId="148" priority="105" stopIfTrue="1" operator="between">
      <formula>0.5</formula>
      <formula>0.75</formula>
    </cfRule>
    <cfRule type="cellIs" dxfId="147" priority="106" stopIfTrue="1" operator="greaterThan">
      <formula>0.75</formula>
    </cfRule>
  </conditionalFormatting>
  <conditionalFormatting sqref="J45">
    <cfRule type="containsText" dxfId="146" priority="103" stopIfTrue="1" operator="containsText" text="RED FLAG">
      <formula>NOT(ISERROR(SEARCH("RED FLAG",J45)))</formula>
    </cfRule>
  </conditionalFormatting>
  <conditionalFormatting sqref="J18">
    <cfRule type="cellIs" dxfId="145" priority="100" stopIfTrue="1" operator="lessThan">
      <formula>0.5</formula>
    </cfRule>
    <cfRule type="cellIs" dxfId="144" priority="101" stopIfTrue="1" operator="between">
      <formula>0.5</formula>
      <formula>0.75</formula>
    </cfRule>
    <cfRule type="cellIs" dxfId="143" priority="102" stopIfTrue="1" operator="greaterThan">
      <formula>0.75</formula>
    </cfRule>
  </conditionalFormatting>
  <conditionalFormatting sqref="J18">
    <cfRule type="containsText" dxfId="142" priority="99" stopIfTrue="1" operator="containsText" text="RED FLAG">
      <formula>NOT(ISERROR(SEARCH("RED FLAG",J18)))</formula>
    </cfRule>
  </conditionalFormatting>
  <conditionalFormatting sqref="B35 D35:I35">
    <cfRule type="cellIs" dxfId="141" priority="96" stopIfTrue="1" operator="lessThan">
      <formula>0.5</formula>
    </cfRule>
    <cfRule type="cellIs" dxfId="140" priority="97" stopIfTrue="1" operator="between">
      <formula>0.5</formula>
      <formula>0.75</formula>
    </cfRule>
    <cfRule type="cellIs" dxfId="139" priority="98" stopIfTrue="1" operator="greaterThan">
      <formula>0.75</formula>
    </cfRule>
  </conditionalFormatting>
  <conditionalFormatting sqref="B35 D35:I35">
    <cfRule type="containsText" dxfId="138" priority="95" stopIfTrue="1" operator="containsText" text="RED FLAG">
      <formula>NOT(ISERROR(SEARCH("RED FLAG",B35)))</formula>
    </cfRule>
  </conditionalFormatting>
  <conditionalFormatting sqref="D36">
    <cfRule type="cellIs" dxfId="137" priority="25" stopIfTrue="1" operator="greaterThanOrEqual">
      <formula>0.8</formula>
    </cfRule>
    <cfRule type="cellIs" dxfId="136" priority="26" stopIfTrue="1" operator="between">
      <formula>0.5</formula>
      <formula>0.799</formula>
    </cfRule>
    <cfRule type="cellIs" dxfId="135" priority="27" stopIfTrue="1" operator="lessThan">
      <formula>0.5</formula>
    </cfRule>
  </conditionalFormatting>
  <conditionalFormatting sqref="J46:J50">
    <cfRule type="containsText" dxfId="134" priority="24" operator="containsText" text="System Flag">
      <formula>NOT(ISERROR(SEARCH("System Flag",J46)))</formula>
    </cfRule>
  </conditionalFormatting>
  <conditionalFormatting sqref="I38">
    <cfRule type="containsText" dxfId="133" priority="21" stopIfTrue="1" operator="containsText" text="RED FLAG">
      <formula>NOT(ISERROR(SEARCH("RED FLAG",I38)))</formula>
    </cfRule>
  </conditionalFormatting>
  <conditionalFormatting sqref="I37">
    <cfRule type="cellIs" dxfId="132" priority="18" stopIfTrue="1" operator="lessThan">
      <formula>0.5</formula>
    </cfRule>
    <cfRule type="cellIs" dxfId="131" priority="19" stopIfTrue="1" operator="between">
      <formula>0.5</formula>
      <formula>0.75</formula>
    </cfRule>
    <cfRule type="cellIs" dxfId="130" priority="20" stopIfTrue="1" operator="greaterThan">
      <formula>0.75</formula>
    </cfRule>
  </conditionalFormatting>
  <conditionalFormatting sqref="J37">
    <cfRule type="containsText" dxfId="129" priority="16" operator="containsText" text="System Flag">
      <formula>NOT(ISERROR(SEARCH("System Flag",J37)))</formula>
    </cfRule>
  </conditionalFormatting>
  <conditionalFormatting sqref="J39">
    <cfRule type="containsText" dxfId="128" priority="15" operator="containsText" text="System Flag">
      <formula>NOT(ISERROR(SEARCH("System Flag",J39)))</formula>
    </cfRule>
  </conditionalFormatting>
  <conditionalFormatting sqref="I39">
    <cfRule type="cellIs" dxfId="127" priority="9" stopIfTrue="1" operator="lessThan">
      <formula>0.5</formula>
    </cfRule>
    <cfRule type="cellIs" dxfId="126" priority="10" stopIfTrue="1" operator="between">
      <formula>0.5</formula>
      <formula>0.75</formula>
    </cfRule>
    <cfRule type="cellIs" dxfId="125" priority="11" stopIfTrue="1" operator="greaterThan">
      <formula>0.75</formula>
    </cfRule>
  </conditionalFormatting>
  <conditionalFormatting sqref="I45:I50">
    <cfRule type="cellIs" dxfId="124" priority="6" stopIfTrue="1" operator="lessThan">
      <formula>0.5</formula>
    </cfRule>
    <cfRule type="cellIs" dxfId="123" priority="7" stopIfTrue="1" operator="between">
      <formula>0.5</formula>
      <formula>0.75</formula>
    </cfRule>
    <cfRule type="cellIs" dxfId="122" priority="8" stopIfTrue="1" operator="greaterThan">
      <formula>0.75</formula>
    </cfRule>
  </conditionalFormatting>
  <conditionalFormatting sqref="I45:I50">
    <cfRule type="containsText" dxfId="121" priority="5" stopIfTrue="1" operator="containsText" text="RED FLAG">
      <formula>NOT(ISERROR(SEARCH("RED FLAG",I45)))</formula>
    </cfRule>
  </conditionalFormatting>
  <conditionalFormatting sqref="C35">
    <cfRule type="cellIs" dxfId="120" priority="2" stopIfTrue="1" operator="lessThan">
      <formula>0.5</formula>
    </cfRule>
    <cfRule type="cellIs" dxfId="119" priority="3" stopIfTrue="1" operator="between">
      <formula>0.5</formula>
      <formula>0.75</formula>
    </cfRule>
    <cfRule type="cellIs" dxfId="118" priority="4" stopIfTrue="1" operator="greaterThan">
      <formula>0.75</formula>
    </cfRule>
  </conditionalFormatting>
  <conditionalFormatting sqref="C35">
    <cfRule type="containsText" dxfId="117" priority="1" stopIfTrue="1" operator="containsText" text="RED FLAG">
      <formula>NOT(ISERROR(SEARCH("RED FLAG",C35)))</formula>
    </cfRule>
  </conditionalFormatting>
  <dataValidations count="3">
    <dataValidation type="list" allowBlank="1" showInputMessage="1" showErrorMessage="1" sqref="D20 D6:D13 D42 D33:D34 D24:D31 D22">
      <formula1>"Yes,No"</formula1>
    </dataValidation>
    <dataValidation type="list" allowBlank="1" showInputMessage="1" showErrorMessage="1" sqref="D32 D45:D50 D15:D17">
      <formula1>"Yes,No,NA"</formula1>
    </dataValidation>
    <dataValidation type="list" allowBlank="1" showInputMessage="1" showErrorMessage="1" sqref="D37 D39">
      <formula1>"1,2,3"</formula1>
    </dataValidation>
  </dataValidations>
  <pageMargins left="0.25" right="0.25" top="0.75" bottom="0.75" header="0.3" footer="0.3"/>
  <pageSetup paperSize="9" scale="88" fitToHeight="4" orientation="landscape" r:id="rId1"/>
  <headerFooter>
    <oddFooter>&amp;C&amp;A &amp;P</oddFooter>
  </headerFooter>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J46"/>
  <sheetViews>
    <sheetView view="pageBreakPreview" topLeftCell="A2" zoomScaleNormal="100" zoomScaleSheetLayoutView="100" workbookViewId="0">
      <selection activeCell="C39" sqref="C39"/>
    </sheetView>
  </sheetViews>
  <sheetFormatPr defaultColWidth="11" defaultRowHeight="15.75"/>
  <cols>
    <col min="1" max="1" width="4.625" style="403" customWidth="1"/>
    <col min="2" max="3" width="51" style="229" customWidth="1"/>
    <col min="4" max="4" width="5.125" style="256" customWidth="1"/>
    <col min="5" max="5" width="3.625" style="26" customWidth="1"/>
    <col min="6" max="6" width="37.625" style="83" customWidth="1"/>
    <col min="7" max="7" width="3.625" style="26" customWidth="1"/>
    <col min="8" max="8" width="5.125" style="256" customWidth="1"/>
    <col min="9" max="9" width="5.125" style="26" customWidth="1"/>
    <col min="10" max="10" width="9.625" style="26" customWidth="1"/>
    <col min="11" max="16384" width="11" style="26"/>
  </cols>
  <sheetData>
    <row r="1" spans="1:10" ht="31.5" hidden="1">
      <c r="B1" s="214" t="s">
        <v>5697</v>
      </c>
      <c r="C1" s="214" t="s">
        <v>5767</v>
      </c>
    </row>
    <row r="2" spans="1:10">
      <c r="A2" s="288"/>
      <c r="B2" s="15" t="str">
        <f>Language!A1818</f>
        <v>SAFETY APPENDIX</v>
      </c>
      <c r="C2" s="15" t="s">
        <v>6610</v>
      </c>
      <c r="D2" s="17"/>
      <c r="F2" s="588" t="str">
        <f>'Facility-1.'!F2</f>
        <v>Comments/ Nhận xét</v>
      </c>
      <c r="H2" s="229"/>
    </row>
    <row r="3" spans="1:10" ht="47.25">
      <c r="A3" s="288"/>
      <c r="B3" s="223" t="str">
        <f>Language!A1819</f>
        <v xml:space="preserve">To be completed if there is no record of another safety audit in the past 12 months. This is not intended to be a comprehensive safety audit. </v>
      </c>
      <c r="C3" s="223" t="s">
        <v>6389</v>
      </c>
      <c r="D3" s="223"/>
      <c r="E3" s="229"/>
      <c r="G3" s="229"/>
      <c r="H3" s="229"/>
    </row>
    <row r="4" spans="1:10">
      <c r="A4" s="294"/>
      <c r="B4" s="225" t="str">
        <f>Language!A1820</f>
        <v>BIOSAFETY EQUIPMENT</v>
      </c>
      <c r="C4" s="225" t="s">
        <v>6611</v>
      </c>
      <c r="D4" s="33"/>
      <c r="F4" s="460"/>
      <c r="H4" s="229"/>
    </row>
    <row r="5" spans="1:10" ht="31.5">
      <c r="A5" s="288"/>
      <c r="B5" s="229" t="str">
        <f>Language!A1821</f>
        <v>Is standard safety equipment available and in use in the laboratory?</v>
      </c>
      <c r="C5" s="229" t="s">
        <v>6390</v>
      </c>
      <c r="D5" s="589"/>
      <c r="E5" s="453"/>
      <c r="F5" s="63"/>
      <c r="G5" s="453"/>
      <c r="H5" s="262"/>
      <c r="I5" s="590"/>
    </row>
    <row r="6" spans="1:10">
      <c r="A6" s="288" t="s">
        <v>971</v>
      </c>
      <c r="B6" s="591" t="str">
        <f>Language!A1822</f>
        <v>Biosafety cabinets (Class IIA)</v>
      </c>
      <c r="C6" s="591" t="s">
        <v>6391</v>
      </c>
      <c r="D6" s="282"/>
      <c r="F6" s="467"/>
      <c r="H6" s="262">
        <f>D6</f>
        <v>0</v>
      </c>
      <c r="I6" s="236" t="str">
        <f>IF(H6="Yes",1,IF(H6="No",0,"'"))</f>
        <v>'</v>
      </c>
      <c r="J6" s="236" t="str">
        <f>IF(D6="No","Red Flag","'")</f>
        <v>'</v>
      </c>
    </row>
    <row r="7" spans="1:10">
      <c r="A7" s="288" t="s">
        <v>972</v>
      </c>
      <c r="B7" s="591" t="str">
        <f>Language!A1823</f>
        <v>Covers on each centrifuge bucket</v>
      </c>
      <c r="C7" s="591" t="s">
        <v>6392</v>
      </c>
      <c r="D7" s="282"/>
      <c r="F7" s="467"/>
      <c r="H7" s="262">
        <f t="shared" ref="H7:H12" si="0">D7</f>
        <v>0</v>
      </c>
      <c r="I7" s="236" t="str">
        <f t="shared" ref="I7:I14" si="1">IF(H7="Yes",1,IF(H7="No",0,"'"))</f>
        <v>'</v>
      </c>
      <c r="J7" s="236" t="str">
        <f t="shared" ref="J7:J14" si="2">IF(D7="No","Red Flag","'")</f>
        <v>'</v>
      </c>
    </row>
    <row r="8" spans="1:10">
      <c r="A8" s="288" t="s">
        <v>973</v>
      </c>
      <c r="B8" s="591" t="str">
        <f>Language!A1824</f>
        <v>Cover over centrifuge rotor</v>
      </c>
      <c r="C8" s="591" t="s">
        <v>6393</v>
      </c>
      <c r="D8" s="282"/>
      <c r="F8" s="467"/>
      <c r="H8" s="262">
        <f t="shared" si="0"/>
        <v>0</v>
      </c>
      <c r="I8" s="236" t="str">
        <f t="shared" si="1"/>
        <v>'</v>
      </c>
      <c r="J8" s="236" t="str">
        <f t="shared" si="2"/>
        <v>'</v>
      </c>
    </row>
    <row r="9" spans="1:10">
      <c r="A9" s="288" t="s">
        <v>974</v>
      </c>
      <c r="B9" s="591" t="str">
        <f>Language!A1825</f>
        <v>Hand-washing station</v>
      </c>
      <c r="C9" s="591" t="s">
        <v>6394</v>
      </c>
      <c r="D9" s="282"/>
      <c r="F9" s="467"/>
      <c r="H9" s="262">
        <f t="shared" si="0"/>
        <v>0</v>
      </c>
      <c r="I9" s="236" t="str">
        <f t="shared" si="1"/>
        <v>'</v>
      </c>
      <c r="J9" s="236" t="str">
        <f t="shared" si="2"/>
        <v>'</v>
      </c>
    </row>
    <row r="10" spans="1:10">
      <c r="A10" s="288" t="s">
        <v>975</v>
      </c>
      <c r="B10" s="591" t="str">
        <f>Language!A1826</f>
        <v>Eyewash station/bottle</v>
      </c>
      <c r="C10" s="591" t="s">
        <v>6395</v>
      </c>
      <c r="D10" s="282"/>
      <c r="F10" s="467"/>
      <c r="H10" s="262">
        <f t="shared" si="0"/>
        <v>0</v>
      </c>
      <c r="I10" s="236" t="str">
        <f t="shared" si="1"/>
        <v>'</v>
      </c>
      <c r="J10" s="236" t="str">
        <f t="shared" si="2"/>
        <v>'</v>
      </c>
    </row>
    <row r="11" spans="1:10">
      <c r="A11" s="288" t="s">
        <v>976</v>
      </c>
      <c r="B11" s="270" t="str">
        <f>Language!A1827</f>
        <v>Sharps containers</v>
      </c>
      <c r="C11" s="270" t="s">
        <v>6396</v>
      </c>
      <c r="D11" s="282"/>
      <c r="F11" s="467"/>
      <c r="H11" s="262">
        <f t="shared" si="0"/>
        <v>0</v>
      </c>
      <c r="I11" s="236" t="str">
        <f t="shared" si="1"/>
        <v>'</v>
      </c>
      <c r="J11" s="236" t="str">
        <f t="shared" si="2"/>
        <v>'</v>
      </c>
    </row>
    <row r="12" spans="1:10" ht="31.5">
      <c r="A12" s="288" t="s">
        <v>977</v>
      </c>
      <c r="B12" s="299" t="str">
        <f>Language!A1828</f>
        <v>Flame cabinet (for securely storing flammable liquids, e.g. ethanol)</v>
      </c>
      <c r="C12" s="299" t="s">
        <v>7489</v>
      </c>
      <c r="D12" s="282"/>
      <c r="F12" s="467"/>
      <c r="H12" s="262">
        <f t="shared" si="0"/>
        <v>0</v>
      </c>
      <c r="I12" s="236" t="str">
        <f t="shared" si="1"/>
        <v>'</v>
      </c>
      <c r="J12" s="236" t="str">
        <f t="shared" si="2"/>
        <v>'</v>
      </c>
    </row>
    <row r="13" spans="1:10">
      <c r="A13" s="288" t="s">
        <v>978</v>
      </c>
      <c r="B13" s="299" t="str">
        <f>Language!A1829</f>
        <v>Spill kit</v>
      </c>
      <c r="C13" s="299" t="s">
        <v>7490</v>
      </c>
      <c r="D13" s="282"/>
      <c r="F13" s="467"/>
      <c r="H13" s="262">
        <f t="shared" ref="H13:H14" si="3">D13</f>
        <v>0</v>
      </c>
      <c r="I13" s="236" t="str">
        <f t="shared" si="1"/>
        <v>'</v>
      </c>
      <c r="J13" s="236" t="str">
        <f t="shared" si="2"/>
        <v>'</v>
      </c>
    </row>
    <row r="14" spans="1:10">
      <c r="A14" s="288" t="s">
        <v>979</v>
      </c>
      <c r="B14" s="299" t="str">
        <f>Language!A1830</f>
        <v>First aid kit</v>
      </c>
      <c r="C14" s="299" t="s">
        <v>6399</v>
      </c>
      <c r="D14" s="282"/>
      <c r="F14" s="467"/>
      <c r="H14" s="262">
        <f t="shared" si="3"/>
        <v>0</v>
      </c>
      <c r="I14" s="236" t="str">
        <f t="shared" si="1"/>
        <v>'</v>
      </c>
      <c r="J14" s="236" t="str">
        <f t="shared" si="2"/>
        <v>'</v>
      </c>
    </row>
    <row r="15" spans="1:10" ht="157.5">
      <c r="A15" s="288"/>
      <c r="B15" s="550" t="str">
        <f>Language!A1831</f>
        <v xml:space="preserve">Standard: It is the responsibility of laboratory management to ensure the laboratory is equipped with standard safety equipment. The list above is a partial list of necessary items. Biosafety cabinets should be in place and in use and all centrifuges should have covers. Hand washing stations should be designated and equipped and eyewash stations (or an acceptable alternative method of eye cleansing) should be available and operable. Spill kits and first aid kits should be kept in a designated place and checked regularly for readiness. </v>
      </c>
      <c r="C15" s="550" t="s">
        <v>6400</v>
      </c>
      <c r="D15" s="283"/>
      <c r="F15" s="480"/>
      <c r="H15" s="262"/>
      <c r="I15" s="236"/>
    </row>
    <row r="16" spans="1:10" ht="110.25">
      <c r="A16" s="288"/>
      <c r="B16" s="550" t="str">
        <f>Language!A1832</f>
        <v>Standard: ISO 15189: 5.2.10  All syringes, needles, lancets, or other bloodletting devices capable of transmitting infection must be used only once and discarded in puncture resistant containers that are not overfilled. Sharps containers should be clearly marked to warn handlers of the potential hazard and should be located in areas where sharps are commonly used.</v>
      </c>
      <c r="C16" s="550" t="s">
        <v>6401</v>
      </c>
      <c r="D16" s="283"/>
      <c r="F16" s="480"/>
      <c r="H16" s="262"/>
      <c r="I16" s="236"/>
    </row>
    <row r="17" spans="1:10" ht="31.5">
      <c r="A17" s="288" t="s">
        <v>981</v>
      </c>
      <c r="B17" s="299" t="str">
        <f>Language!A1833</f>
        <v xml:space="preserve">Have all biosafety cabinets been recertified within a year of today’s date? </v>
      </c>
      <c r="C17" s="299" t="s">
        <v>6402</v>
      </c>
      <c r="D17" s="282"/>
      <c r="F17" s="467"/>
      <c r="H17" s="262">
        <f>D17</f>
        <v>0</v>
      </c>
      <c r="I17" s="236" t="str">
        <f t="shared" ref="I17" si="4">IF(H17="Yes",1,IF(H17="No",0,"'"))</f>
        <v>'</v>
      </c>
      <c r="J17" s="236" t="str">
        <f t="shared" ref="J17" si="5">IF(D17="No","Red Flag","'")</f>
        <v>'</v>
      </c>
    </row>
    <row r="18" spans="1:10" ht="78.75">
      <c r="A18" s="288"/>
      <c r="B18" s="550" t="str">
        <f>Language!A1834</f>
        <v>Standard: A biosafety cabinet should be used for to prevent aerosol exposure to contagious specimens or organisms. For proper functioning and full protection, biosafety cabinets require periodic maintenance and should be serviced accordingly.</v>
      </c>
      <c r="C18" s="550" t="s">
        <v>6403</v>
      </c>
      <c r="D18" s="283"/>
    </row>
    <row r="19" spans="1:10">
      <c r="A19" s="294"/>
      <c r="B19" s="225" t="str">
        <f>Language!A1835</f>
        <v>PERSONAL PROTECTIVE EQUIPMENT</v>
      </c>
      <c r="C19" s="225" t="s">
        <v>6612</v>
      </c>
      <c r="D19" s="33"/>
      <c r="F19" s="460"/>
      <c r="H19" s="229"/>
    </row>
    <row r="20" spans="1:10" ht="31.5">
      <c r="A20" s="288"/>
      <c r="B20" s="229" t="str">
        <f>Language!A1836</f>
        <v>Is all necessary personal protective equipment (PPE) available for BSL2?</v>
      </c>
      <c r="C20" s="229" t="s">
        <v>6404</v>
      </c>
      <c r="D20" s="26"/>
      <c r="F20" s="63"/>
      <c r="H20" s="26"/>
    </row>
    <row r="21" spans="1:10">
      <c r="A21" s="288" t="s">
        <v>980</v>
      </c>
      <c r="B21" s="270" t="str">
        <f>Language!A1837</f>
        <v>Gowns</v>
      </c>
      <c r="C21" s="270" t="s">
        <v>6405</v>
      </c>
      <c r="D21" s="282"/>
      <c r="F21" s="488"/>
      <c r="H21" s="262">
        <f t="shared" ref="H21:H24" si="6">D21</f>
        <v>0</v>
      </c>
      <c r="I21" s="236" t="str">
        <f>IF(H21="Yes",1,IF(H21="No",0,"'"))</f>
        <v>'</v>
      </c>
      <c r="J21" s="236" t="str">
        <f t="shared" ref="J21:J25" si="7">IF(D21="No","Red Flag","'")</f>
        <v>'</v>
      </c>
    </row>
    <row r="22" spans="1:10">
      <c r="A22" s="288" t="s">
        <v>982</v>
      </c>
      <c r="B22" s="270" t="str">
        <f>Language!A1838</f>
        <v>Gloves</v>
      </c>
      <c r="C22" s="270" t="s">
        <v>6406</v>
      </c>
      <c r="D22" s="282"/>
      <c r="F22" s="488"/>
      <c r="H22" s="262">
        <f t="shared" si="6"/>
        <v>0</v>
      </c>
      <c r="I22" s="236" t="str">
        <f t="shared" ref="I22:I25" si="8">IF(H22="Yes",1,IF(H22="No",0,"'"))</f>
        <v>'</v>
      </c>
      <c r="J22" s="236" t="str">
        <f t="shared" si="7"/>
        <v>'</v>
      </c>
    </row>
    <row r="23" spans="1:10">
      <c r="A23" s="288" t="s">
        <v>983</v>
      </c>
      <c r="B23" s="270" t="str">
        <f>Language!A1839</f>
        <v>Goggles</v>
      </c>
      <c r="C23" s="270" t="s">
        <v>7491</v>
      </c>
      <c r="D23" s="282"/>
      <c r="F23" s="488"/>
      <c r="H23" s="262">
        <f t="shared" si="6"/>
        <v>0</v>
      </c>
      <c r="I23" s="236" t="str">
        <f t="shared" si="8"/>
        <v>'</v>
      </c>
      <c r="J23" s="236" t="str">
        <f t="shared" si="7"/>
        <v>'</v>
      </c>
    </row>
    <row r="24" spans="1:10" ht="31.5">
      <c r="A24" s="288" t="s">
        <v>984</v>
      </c>
      <c r="B24" s="270" t="str">
        <f>Language!A1840</f>
        <v>Aerosol face protection (mask, face shield, or splatter guard)</v>
      </c>
      <c r="C24" s="270" t="s">
        <v>7492</v>
      </c>
      <c r="D24" s="282"/>
      <c r="F24" s="488"/>
      <c r="H24" s="262">
        <f t="shared" si="6"/>
        <v>0</v>
      </c>
      <c r="I24" s="236" t="str">
        <f t="shared" si="8"/>
        <v>'</v>
      </c>
      <c r="J24" s="236" t="str">
        <f t="shared" si="7"/>
        <v>'</v>
      </c>
    </row>
    <row r="25" spans="1:10" ht="31.5">
      <c r="A25" s="288" t="s">
        <v>985</v>
      </c>
      <c r="B25" s="229" t="str">
        <f>Language!A1841</f>
        <v>Does lab policy require microbiology staff to wear close-toed shoes?</v>
      </c>
      <c r="C25" s="229" t="s">
        <v>7493</v>
      </c>
      <c r="D25" s="282"/>
      <c r="F25" s="467"/>
      <c r="H25" s="262">
        <f>D25</f>
        <v>0</v>
      </c>
      <c r="I25" s="236" t="str">
        <f t="shared" si="8"/>
        <v>'</v>
      </c>
      <c r="J25" s="236" t="str">
        <f t="shared" si="7"/>
        <v>'</v>
      </c>
    </row>
    <row r="26" spans="1:10" ht="31.5">
      <c r="A26" s="288" t="s">
        <v>986</v>
      </c>
      <c r="B26" s="229" t="str">
        <f>Language!A1842</f>
        <v>Is PPE utilized appropriately and consistently by laboratory staff? (Observe)</v>
      </c>
      <c r="C26" s="229" t="s">
        <v>6409</v>
      </c>
      <c r="D26" s="282"/>
      <c r="F26" s="536"/>
      <c r="H26" s="262">
        <f>D26</f>
        <v>0</v>
      </c>
      <c r="I26" s="236" t="str">
        <f>IF(H26=1,1,IF(H26=2,0,IF(H26=3,0,"'")))</f>
        <v>'</v>
      </c>
      <c r="J26" s="236" t="str">
        <f>IF(H26=2,"Red Flag",IF(H26=3,"Red Flag",""))</f>
        <v/>
      </c>
    </row>
    <row r="27" spans="1:10">
      <c r="A27" s="288"/>
      <c r="B27" s="240" t="str">
        <f>Language!A1843</f>
        <v>1: Yes - 2: Partial - 3: No</v>
      </c>
      <c r="C27" s="240" t="s">
        <v>6053</v>
      </c>
      <c r="D27" s="547"/>
      <c r="F27" s="480"/>
      <c r="H27" s="262"/>
      <c r="I27" s="236"/>
    </row>
    <row r="28" spans="1:10" ht="126">
      <c r="A28" s="288"/>
      <c r="B28" s="550" t="str">
        <f>Language!A1844</f>
        <v>Standard: Management is responsible to provide appropriate personal protective equipment— gloves, lab coats, eye protection, shields, etc. — in useable condition. Laboratory staff must utilize personal protective equipment in the laboratory at all times. Protective clothing should not be worn outside the laboratory. Gloves should be replaced immediately when torn or contaminated and not washed for reuse</v>
      </c>
      <c r="C28" s="550" t="s">
        <v>6410</v>
      </c>
      <c r="D28" s="283"/>
      <c r="F28" s="480"/>
      <c r="H28" s="262"/>
      <c r="I28" s="236"/>
    </row>
    <row r="29" spans="1:10">
      <c r="A29" s="288"/>
      <c r="B29" s="299"/>
      <c r="C29" s="299"/>
      <c r="D29" s="547"/>
      <c r="F29" s="480"/>
      <c r="H29" s="262"/>
      <c r="I29" s="236"/>
    </row>
    <row r="30" spans="1:10">
      <c r="A30" s="294"/>
      <c r="B30" s="225" t="str">
        <f>Language!A1845</f>
        <v>BIOSAFETY BEHAVIORS</v>
      </c>
      <c r="C30" s="225" t="s">
        <v>6613</v>
      </c>
      <c r="D30" s="33"/>
      <c r="F30" s="460"/>
      <c r="H30" s="229"/>
    </row>
    <row r="31" spans="1:10" ht="31.5">
      <c r="A31" s="288" t="s">
        <v>987</v>
      </c>
      <c r="B31" s="299" t="str">
        <f>Language!A1846</f>
        <v>Does lab policy prohibit eating, drinking, and smoking in the laboratory?</v>
      </c>
      <c r="C31" s="299" t="s">
        <v>6411</v>
      </c>
      <c r="D31" s="492"/>
      <c r="F31" s="467"/>
      <c r="H31" s="262">
        <f>D31</f>
        <v>0</v>
      </c>
      <c r="I31" s="236" t="str">
        <f>IF(H31="Yes",1,IF(H31="No",0,"'"))</f>
        <v>'</v>
      </c>
      <c r="J31" s="236" t="str">
        <f t="shared" ref="J31" si="9">IF(D31="No","Red Flag","'")</f>
        <v>'</v>
      </c>
    </row>
    <row r="32" spans="1:10" ht="31.5">
      <c r="A32" s="288"/>
      <c r="B32" s="229" t="str">
        <f>Language!A1847</f>
        <v>Observe the refrigerators and freezers where media and reagents are stored. Are they:</v>
      </c>
      <c r="C32" s="229" t="s">
        <v>6412</v>
      </c>
      <c r="D32" s="218"/>
      <c r="F32" s="460"/>
      <c r="H32" s="220"/>
    </row>
    <row r="33" spans="1:10">
      <c r="A33" s="288" t="s">
        <v>988</v>
      </c>
      <c r="B33" s="270" t="str">
        <f>Language!A1848</f>
        <v>Designated specifically for storage of media/reagents?</v>
      </c>
      <c r="C33" s="270" t="s">
        <v>6413</v>
      </c>
      <c r="D33" s="499"/>
      <c r="F33" s="500"/>
      <c r="H33" s="235">
        <f t="shared" ref="H33:H38" si="10">D33</f>
        <v>0</v>
      </c>
      <c r="I33" s="236" t="str">
        <f>IF(H33="Yes",1,IF(H33="No",0,"'"))</f>
        <v>'</v>
      </c>
      <c r="J33" s="236" t="str">
        <f t="shared" ref="J33:J38" si="11">IF(D33="No","Red Flag","'")</f>
        <v>'</v>
      </c>
    </row>
    <row r="34" spans="1:10">
      <c r="A34" s="288" t="s">
        <v>989</v>
      </c>
      <c r="B34" s="270" t="str">
        <f>Language!A1849</f>
        <v>Free of staff food items?</v>
      </c>
      <c r="C34" s="270" t="s">
        <v>7494</v>
      </c>
      <c r="D34" s="282"/>
      <c r="F34" s="500"/>
      <c r="H34" s="235">
        <f t="shared" si="10"/>
        <v>0</v>
      </c>
      <c r="I34" s="236" t="str">
        <f t="shared" ref="I34:I36" si="12">IF(H34="Yes",1,IF(H34="No",0,"'"))</f>
        <v>'</v>
      </c>
      <c r="J34" s="236" t="str">
        <f t="shared" si="11"/>
        <v>'</v>
      </c>
    </row>
    <row r="35" spans="1:10">
      <c r="A35" s="288" t="s">
        <v>990</v>
      </c>
      <c r="B35" s="270" t="str">
        <f>Language!A1850</f>
        <v>Free of patient samples?</v>
      </c>
      <c r="C35" s="270" t="s">
        <v>7495</v>
      </c>
      <c r="D35" s="499"/>
      <c r="F35" s="500"/>
      <c r="H35" s="235">
        <f t="shared" si="10"/>
        <v>0</v>
      </c>
      <c r="I35" s="236" t="str">
        <f t="shared" si="12"/>
        <v>'</v>
      </c>
      <c r="J35" s="236" t="str">
        <f t="shared" si="11"/>
        <v>'</v>
      </c>
    </row>
    <row r="36" spans="1:10">
      <c r="A36" s="288" t="s">
        <v>991</v>
      </c>
      <c r="B36" s="270" t="str">
        <f>Language!A1851</f>
        <v>Well organized and free of clutter?</v>
      </c>
      <c r="C36" s="270" t="s">
        <v>6416</v>
      </c>
      <c r="D36" s="499"/>
      <c r="F36" s="500"/>
      <c r="H36" s="235">
        <f t="shared" si="10"/>
        <v>0</v>
      </c>
      <c r="I36" s="236" t="str">
        <f t="shared" si="12"/>
        <v>'</v>
      </c>
      <c r="J36" s="236" t="str">
        <f t="shared" si="11"/>
        <v>'</v>
      </c>
    </row>
    <row r="37" spans="1:10" ht="47.25">
      <c r="A37" s="288" t="s">
        <v>992</v>
      </c>
      <c r="B37" s="299" t="str">
        <f>Language!A1852</f>
        <v>Are all hazardous chemicals stored appropriately (acids separate from alkaline; flammables in a flame cabinet)?</v>
      </c>
      <c r="C37" s="299" t="s">
        <v>7496</v>
      </c>
      <c r="D37" s="282"/>
      <c r="F37" s="467"/>
      <c r="H37" s="262">
        <f t="shared" si="10"/>
        <v>0</v>
      </c>
      <c r="I37" s="236" t="str">
        <f>IF(H37="Yes",1,IF(H37="No",0,"'"))</f>
        <v>'</v>
      </c>
      <c r="J37" s="236" t="str">
        <f t="shared" si="11"/>
        <v>'</v>
      </c>
    </row>
    <row r="38" spans="1:10" ht="31.5">
      <c r="A38" s="288" t="s">
        <v>993</v>
      </c>
      <c r="B38" s="229" t="str">
        <f>Language!A1853</f>
        <v xml:space="preserve">Is work area (bench and hood) disinfection documented daily? </v>
      </c>
      <c r="C38" s="229" t="s">
        <v>6418</v>
      </c>
      <c r="D38" s="282"/>
      <c r="F38" s="467"/>
      <c r="H38" s="262">
        <f t="shared" si="10"/>
        <v>0</v>
      </c>
      <c r="I38" s="236" t="str">
        <f>IF(H38="Yes",1,IF(H38="No",0,"'"))</f>
        <v>'</v>
      </c>
      <c r="J38" s="236" t="str">
        <f t="shared" si="11"/>
        <v>'</v>
      </c>
    </row>
    <row r="39" spans="1:10" ht="94.5">
      <c r="A39" s="288"/>
      <c r="B39" s="240" t="str">
        <f>Language!A1854</f>
        <v>Standard: ISO 15189: 5.2.10 The work area should be regularly inspected for cleanliness and leakage. An appropriate disinfectant should be used. At a minimum, all benchtops and working surfaces should be disinfected at the beginning and end of every shift. All spills should be contained immediately and the work surfaces disinfected.</v>
      </c>
      <c r="C39" s="240" t="s">
        <v>6419</v>
      </c>
    </row>
    <row r="40" spans="1:10">
      <c r="A40" s="288"/>
      <c r="B40" s="240"/>
      <c r="C40" s="240"/>
    </row>
    <row r="41" spans="1:10">
      <c r="A41" s="294"/>
      <c r="B41" s="225" t="str">
        <f>Language!A1855</f>
        <v>BIOSAFETY DOCUMENTATION AND TRAINING</v>
      </c>
      <c r="C41" s="225" t="s">
        <v>6614</v>
      </c>
      <c r="D41" s="33"/>
      <c r="F41" s="460"/>
      <c r="H41" s="229"/>
    </row>
    <row r="42" spans="1:10" ht="47.25">
      <c r="A42" s="288" t="s">
        <v>994</v>
      </c>
      <c r="B42" s="293" t="str">
        <f>Language!A1856</f>
        <v>Is a safety/biosafety manual available in the laboratory and easily accessible to all staff?</v>
      </c>
      <c r="C42" s="293" t="s">
        <v>6420</v>
      </c>
      <c r="D42" s="282"/>
      <c r="F42" s="467"/>
      <c r="H42" s="262">
        <f t="shared" ref="H42:H46" si="13">D42</f>
        <v>0</v>
      </c>
      <c r="I42" s="236" t="str">
        <f>IF(H42="Yes",1,IF(H42="No",0,"'"))</f>
        <v>'</v>
      </c>
    </row>
    <row r="43" spans="1:10" ht="31.5">
      <c r="A43" s="288" t="s">
        <v>1902</v>
      </c>
      <c r="B43" s="293" t="str">
        <f>Language!A1857</f>
        <v>Is a training module in safety/biosafety available in the laboratory?</v>
      </c>
      <c r="C43" s="293" t="s">
        <v>6421</v>
      </c>
      <c r="D43" s="282"/>
      <c r="F43" s="467"/>
      <c r="H43" s="262">
        <f>D43</f>
        <v>0</v>
      </c>
      <c r="I43" s="236" t="str">
        <f t="shared" ref="I43:I46" si="14">IF(H43="Yes",1,IF(H43="No",0,"'"))</f>
        <v>'</v>
      </c>
    </row>
    <row r="44" spans="1:10" ht="63">
      <c r="A44" s="288" t="s">
        <v>1903</v>
      </c>
      <c r="B44" s="293" t="str">
        <f>Language!A1858</f>
        <v>Is there documentation demonstrating that an annual safety/biosafety refresher course is conducted for all staff handling specimens, isolates, or chemicals?</v>
      </c>
      <c r="C44" s="293" t="s">
        <v>6422</v>
      </c>
      <c r="D44" s="282"/>
      <c r="F44" s="467"/>
      <c r="H44" s="262">
        <f>D44</f>
        <v>0</v>
      </c>
      <c r="I44" s="236" t="str">
        <f t="shared" si="14"/>
        <v>'</v>
      </c>
      <c r="J44" s="236" t="str">
        <f t="shared" ref="J44" si="15">IF(D44="No","Red Flag","'")</f>
        <v>'</v>
      </c>
    </row>
    <row r="45" spans="1:10" ht="47.25">
      <c r="A45" s="288" t="s">
        <v>2027</v>
      </c>
      <c r="B45" s="293" t="str">
        <f>Language!A1859</f>
        <v>Is there documentation demonstrating that accident/incident investigations are systematically conducted?</v>
      </c>
      <c r="C45" s="293" t="s">
        <v>6423</v>
      </c>
      <c r="D45" s="282"/>
      <c r="F45" s="467"/>
      <c r="H45" s="262">
        <f t="shared" si="13"/>
        <v>0</v>
      </c>
      <c r="I45" s="236" t="str">
        <f t="shared" si="14"/>
        <v>'</v>
      </c>
    </row>
    <row r="46" spans="1:10" ht="31.5">
      <c r="A46" s="288" t="s">
        <v>2028</v>
      </c>
      <c r="B46" s="293" t="str">
        <f>Language!A1860</f>
        <v>Are risk assessments conducted annually and each time a new analysis/technology/equipment is introduced?</v>
      </c>
      <c r="C46" s="293" t="s">
        <v>6424</v>
      </c>
      <c r="D46" s="282"/>
      <c r="F46" s="467"/>
      <c r="H46" s="262">
        <f t="shared" si="13"/>
        <v>0</v>
      </c>
      <c r="I46" s="236" t="str">
        <f t="shared" si="14"/>
        <v>'</v>
      </c>
    </row>
  </sheetData>
  <phoneticPr fontId="26" type="noConversion"/>
  <conditionalFormatting sqref="D5">
    <cfRule type="cellIs" dxfId="116" priority="487" stopIfTrue="1" operator="greaterThanOrEqual">
      <formula>0.8</formula>
    </cfRule>
    <cfRule type="cellIs" dxfId="115" priority="488" stopIfTrue="1" operator="between">
      <formula>0.5</formula>
      <formula>0.799</formula>
    </cfRule>
    <cfRule type="cellIs" dxfId="114" priority="489" stopIfTrue="1" operator="lessThan">
      <formula>0.5</formula>
    </cfRule>
  </conditionalFormatting>
  <conditionalFormatting sqref="I6:I14">
    <cfRule type="cellIs" dxfId="113" priority="160" stopIfTrue="1" operator="lessThan">
      <formula>0.5</formula>
    </cfRule>
    <cfRule type="cellIs" dxfId="112" priority="161" stopIfTrue="1" operator="between">
      <formula>0.5</formula>
      <formula>0.75</formula>
    </cfRule>
    <cfRule type="cellIs" dxfId="111" priority="162" stopIfTrue="1" operator="greaterThan">
      <formula>0.75</formula>
    </cfRule>
  </conditionalFormatting>
  <conditionalFormatting sqref="I26:I28">
    <cfRule type="cellIs" dxfId="110" priority="121" stopIfTrue="1" operator="lessThan">
      <formula>0.5</formula>
    </cfRule>
    <cfRule type="cellIs" dxfId="109" priority="122" stopIfTrue="1" operator="between">
      <formula>0.5</formula>
      <formula>0.75</formula>
    </cfRule>
    <cfRule type="cellIs" dxfId="108" priority="123" stopIfTrue="1" operator="greaterThan">
      <formula>0.75</formula>
    </cfRule>
  </conditionalFormatting>
  <conditionalFormatting sqref="I15:I16 I29">
    <cfRule type="cellIs" dxfId="107" priority="142" stopIfTrue="1" operator="lessThan">
      <formula>0.5</formula>
    </cfRule>
    <cfRule type="cellIs" dxfId="106" priority="143" stopIfTrue="1" operator="between">
      <formula>0.5</formula>
      <formula>0.75</formula>
    </cfRule>
    <cfRule type="cellIs" dxfId="105" priority="144" stopIfTrue="1" operator="greaterThan">
      <formula>0.75</formula>
    </cfRule>
  </conditionalFormatting>
  <conditionalFormatting sqref="D41">
    <cfRule type="cellIs" dxfId="104" priority="64" stopIfTrue="1" operator="greaterThanOrEqual">
      <formula>0.8</formula>
    </cfRule>
    <cfRule type="cellIs" dxfId="103" priority="65" stopIfTrue="1" operator="between">
      <formula>0.5</formula>
      <formula>0.799</formula>
    </cfRule>
    <cfRule type="cellIs" dxfId="102" priority="66" stopIfTrue="1" operator="lessThan">
      <formula>0.5</formula>
    </cfRule>
  </conditionalFormatting>
  <conditionalFormatting sqref="D4">
    <cfRule type="cellIs" dxfId="101" priority="58" stopIfTrue="1" operator="greaterThanOrEqual">
      <formula>0.8</formula>
    </cfRule>
    <cfRule type="cellIs" dxfId="100" priority="59" stopIfTrue="1" operator="between">
      <formula>0.5</formula>
      <formula>0.799</formula>
    </cfRule>
    <cfRule type="cellIs" dxfId="99" priority="60" stopIfTrue="1" operator="lessThan">
      <formula>0.5</formula>
    </cfRule>
  </conditionalFormatting>
  <conditionalFormatting sqref="D30">
    <cfRule type="cellIs" dxfId="98" priority="55" stopIfTrue="1" operator="greaterThanOrEqual">
      <formula>0.8</formula>
    </cfRule>
    <cfRule type="cellIs" dxfId="97" priority="56" stopIfTrue="1" operator="between">
      <formula>0.5</formula>
      <formula>0.799</formula>
    </cfRule>
    <cfRule type="cellIs" dxfId="96" priority="57" stopIfTrue="1" operator="lessThan">
      <formula>0.5</formula>
    </cfRule>
  </conditionalFormatting>
  <conditionalFormatting sqref="D19">
    <cfRule type="cellIs" dxfId="95" priority="52" stopIfTrue="1" operator="greaterThanOrEqual">
      <formula>0.8</formula>
    </cfRule>
    <cfRule type="cellIs" dxfId="94" priority="53" stopIfTrue="1" operator="between">
      <formula>0.5</formula>
      <formula>0.799</formula>
    </cfRule>
    <cfRule type="cellIs" dxfId="93" priority="54" stopIfTrue="1" operator="lessThan">
      <formula>0.5</formula>
    </cfRule>
  </conditionalFormatting>
  <conditionalFormatting sqref="J6:J14">
    <cfRule type="cellIs" dxfId="92" priority="46" stopIfTrue="1" operator="lessThan">
      <formula>0.5</formula>
    </cfRule>
    <cfRule type="cellIs" dxfId="91" priority="47" stopIfTrue="1" operator="between">
      <formula>0.5</formula>
      <formula>0.75</formula>
    </cfRule>
    <cfRule type="cellIs" dxfId="90" priority="48" stopIfTrue="1" operator="greaterThan">
      <formula>0.75</formula>
    </cfRule>
  </conditionalFormatting>
  <conditionalFormatting sqref="J6:J14">
    <cfRule type="containsText" dxfId="89" priority="45" stopIfTrue="1" operator="containsText" text="RED FLAG">
      <formula>NOT(ISERROR(SEARCH("RED FLAG",J6)))</formula>
    </cfRule>
  </conditionalFormatting>
  <conditionalFormatting sqref="J31">
    <cfRule type="cellIs" dxfId="88" priority="38" stopIfTrue="1" operator="lessThan">
      <formula>0.5</formula>
    </cfRule>
    <cfRule type="cellIs" dxfId="87" priority="39" stopIfTrue="1" operator="between">
      <formula>0.5</formula>
      <formula>0.75</formula>
    </cfRule>
    <cfRule type="cellIs" dxfId="86" priority="40" stopIfTrue="1" operator="greaterThan">
      <formula>0.75</formula>
    </cfRule>
  </conditionalFormatting>
  <conditionalFormatting sqref="J31">
    <cfRule type="containsText" dxfId="85" priority="37" stopIfTrue="1" operator="containsText" text="RED FLAG">
      <formula>NOT(ISERROR(SEARCH("RED FLAG",J31)))</formula>
    </cfRule>
  </conditionalFormatting>
  <conditionalFormatting sqref="J33:J38">
    <cfRule type="cellIs" dxfId="84" priority="34" stopIfTrue="1" operator="lessThan">
      <formula>0.5</formula>
    </cfRule>
    <cfRule type="cellIs" dxfId="83" priority="35" stopIfTrue="1" operator="between">
      <formula>0.5</formula>
      <formula>0.75</formula>
    </cfRule>
    <cfRule type="cellIs" dxfId="82" priority="36" stopIfTrue="1" operator="greaterThan">
      <formula>0.75</formula>
    </cfRule>
  </conditionalFormatting>
  <conditionalFormatting sqref="J33:J38">
    <cfRule type="containsText" dxfId="81" priority="33" stopIfTrue="1" operator="containsText" text="RED FLAG">
      <formula>NOT(ISERROR(SEARCH("RED FLAG",J33)))</formula>
    </cfRule>
  </conditionalFormatting>
  <conditionalFormatting sqref="J44">
    <cfRule type="cellIs" dxfId="80" priority="30" stopIfTrue="1" operator="lessThan">
      <formula>0.5</formula>
    </cfRule>
    <cfRule type="cellIs" dxfId="79" priority="31" stopIfTrue="1" operator="between">
      <formula>0.5</formula>
      <formula>0.75</formula>
    </cfRule>
    <cfRule type="cellIs" dxfId="78" priority="32" stopIfTrue="1" operator="greaterThan">
      <formula>0.75</formula>
    </cfRule>
  </conditionalFormatting>
  <conditionalFormatting sqref="J44">
    <cfRule type="containsText" dxfId="77" priority="29" stopIfTrue="1" operator="containsText" text="RED FLAG">
      <formula>NOT(ISERROR(SEARCH("RED FLAG",J44)))</formula>
    </cfRule>
  </conditionalFormatting>
  <conditionalFormatting sqref="I17">
    <cfRule type="cellIs" dxfId="76" priority="26" stopIfTrue="1" operator="lessThan">
      <formula>0.5</formula>
    </cfRule>
    <cfRule type="cellIs" dxfId="75" priority="27" stopIfTrue="1" operator="between">
      <formula>0.5</formula>
      <formula>0.75</formula>
    </cfRule>
    <cfRule type="cellIs" dxfId="74" priority="28" stopIfTrue="1" operator="greaterThan">
      <formula>0.75</formula>
    </cfRule>
  </conditionalFormatting>
  <conditionalFormatting sqref="I21:I25">
    <cfRule type="cellIs" dxfId="73" priority="23" stopIfTrue="1" operator="lessThan">
      <formula>0.5</formula>
    </cfRule>
    <cfRule type="cellIs" dxfId="72" priority="24" stopIfTrue="1" operator="between">
      <formula>0.5</formula>
      <formula>0.75</formula>
    </cfRule>
    <cfRule type="cellIs" dxfId="71" priority="25" stopIfTrue="1" operator="greaterThan">
      <formula>0.75</formula>
    </cfRule>
  </conditionalFormatting>
  <conditionalFormatting sqref="I31">
    <cfRule type="cellIs" dxfId="70" priority="20" stopIfTrue="1" operator="lessThan">
      <formula>0.5</formula>
    </cfRule>
    <cfRule type="cellIs" dxfId="69" priority="21" stopIfTrue="1" operator="between">
      <formula>0.5</formula>
      <formula>0.75</formula>
    </cfRule>
    <cfRule type="cellIs" dxfId="68" priority="22" stopIfTrue="1" operator="greaterThan">
      <formula>0.75</formula>
    </cfRule>
  </conditionalFormatting>
  <conditionalFormatting sqref="I37:I38">
    <cfRule type="cellIs" dxfId="67" priority="17" stopIfTrue="1" operator="lessThan">
      <formula>0.5</formula>
    </cfRule>
    <cfRule type="cellIs" dxfId="66" priority="18" stopIfTrue="1" operator="between">
      <formula>0.5</formula>
      <formula>0.75</formula>
    </cfRule>
    <cfRule type="cellIs" dxfId="65" priority="19" stopIfTrue="1" operator="greaterThan">
      <formula>0.75</formula>
    </cfRule>
  </conditionalFormatting>
  <conditionalFormatting sqref="I33:I36">
    <cfRule type="cellIs" dxfId="64" priority="14" stopIfTrue="1" operator="lessThan">
      <formula>0.5</formula>
    </cfRule>
    <cfRule type="cellIs" dxfId="63" priority="15" stopIfTrue="1" operator="between">
      <formula>0.5</formula>
      <formula>0.75</formula>
    </cfRule>
    <cfRule type="cellIs" dxfId="62" priority="16" stopIfTrue="1" operator="greaterThan">
      <formula>0.75</formula>
    </cfRule>
  </conditionalFormatting>
  <conditionalFormatting sqref="I42:I46">
    <cfRule type="cellIs" dxfId="61" priority="11" stopIfTrue="1" operator="lessThan">
      <formula>0.5</formula>
    </cfRule>
    <cfRule type="cellIs" dxfId="60" priority="12" stopIfTrue="1" operator="between">
      <formula>0.5</formula>
      <formula>0.75</formula>
    </cfRule>
    <cfRule type="cellIs" dxfId="59" priority="13" stopIfTrue="1" operator="greaterThan">
      <formula>0.75</formula>
    </cfRule>
  </conditionalFormatting>
  <conditionalFormatting sqref="J26">
    <cfRule type="containsText" dxfId="58" priority="10" operator="containsText" text="Red Flag">
      <formula>NOT(ISERROR(SEARCH("Red Flag",J26)))</formula>
    </cfRule>
  </conditionalFormatting>
  <conditionalFormatting sqref="J17">
    <cfRule type="cellIs" dxfId="57" priority="7" stopIfTrue="1" operator="lessThan">
      <formula>0.5</formula>
    </cfRule>
    <cfRule type="cellIs" dxfId="56" priority="8" stopIfTrue="1" operator="between">
      <formula>0.5</formula>
      <formula>0.75</formula>
    </cfRule>
    <cfRule type="cellIs" dxfId="55" priority="9" stopIfTrue="1" operator="greaterThan">
      <formula>0.75</formula>
    </cfRule>
  </conditionalFormatting>
  <conditionalFormatting sqref="J17">
    <cfRule type="containsText" dxfId="54" priority="6" stopIfTrue="1" operator="containsText" text="RED FLAG">
      <formula>NOT(ISERROR(SEARCH("RED FLAG",J17)))</formula>
    </cfRule>
  </conditionalFormatting>
  <conditionalFormatting sqref="J21:J25">
    <cfRule type="cellIs" dxfId="53" priority="2" stopIfTrue="1" operator="lessThan">
      <formula>0.5</formula>
    </cfRule>
    <cfRule type="cellIs" dxfId="52" priority="3" stopIfTrue="1" operator="between">
      <formula>0.5</formula>
      <formula>0.75</formula>
    </cfRule>
    <cfRule type="cellIs" dxfId="51" priority="4" stopIfTrue="1" operator="greaterThan">
      <formula>0.75</formula>
    </cfRule>
  </conditionalFormatting>
  <conditionalFormatting sqref="J21:J25">
    <cfRule type="containsText" dxfId="50" priority="1" stopIfTrue="1" operator="containsText" text="RED FLAG">
      <formula>NOT(ISERROR(SEARCH("RED FLAG",J21)))</formula>
    </cfRule>
  </conditionalFormatting>
  <dataValidations count="2">
    <dataValidation type="list" allowBlank="1" showInputMessage="1" showErrorMessage="1" sqref="D6:D14 D42:D46 D31 D17 D21:D25 D33:D38">
      <formula1>"Yes,No"</formula1>
    </dataValidation>
    <dataValidation type="list" allowBlank="1" showInputMessage="1" showErrorMessage="1" sqref="D26">
      <formula1>"1,2,3"</formula1>
    </dataValidation>
  </dataValidations>
  <pageMargins left="0.25" right="0.25" top="0.75" bottom="0.75" header="0.3" footer="0.3"/>
  <pageSetup paperSize="9" scale="85" fitToHeight="2" orientation="landscape" r:id="rId1"/>
  <headerFooter>
    <oddFooter>&amp;C&amp;A &amp;P</oddFooter>
  </headerFooter>
  <rowBreaks count="1" manualBreakCount="1">
    <brk id="28" max="4" man="1"/>
  </rowBreaks>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0000"/>
  </sheetPr>
  <dimension ref="A1:J251"/>
  <sheetViews>
    <sheetView tabSelected="1" zoomScale="150" zoomScaleNormal="150" zoomScaleSheetLayoutView="100" zoomScalePageLayoutView="150" workbookViewId="0">
      <selection activeCell="B247" sqref="B247"/>
    </sheetView>
  </sheetViews>
  <sheetFormatPr defaultColWidth="11" defaultRowHeight="15.75"/>
  <cols>
    <col min="1" max="1" width="2.625" customWidth="1"/>
    <col min="2" max="2" width="55.125" style="11" customWidth="1"/>
    <col min="3" max="3" width="8.625" style="8" customWidth="1"/>
    <col min="4" max="4" width="8.875" bestFit="1" customWidth="1"/>
    <col min="5" max="5" width="24.625" customWidth="1"/>
    <col min="6" max="6" width="6.625" customWidth="1"/>
    <col min="7" max="7" width="11.125" customWidth="1"/>
    <col min="8" max="8" width="13.625" customWidth="1"/>
    <col min="9" max="9" width="13" customWidth="1"/>
    <col min="10" max="10" width="25.625" customWidth="1"/>
  </cols>
  <sheetData>
    <row r="1" spans="1:10" ht="18.75">
      <c r="A1" s="666" t="str">
        <f>Language!C25</f>
        <v>Đánh giá phòng thí nghiệm về khả năng thử nghiệm kháng kháng sinh</v>
      </c>
      <c r="B1" s="667"/>
      <c r="C1" s="667"/>
      <c r="D1" s="667"/>
      <c r="E1" s="667"/>
      <c r="F1" s="667"/>
      <c r="G1" s="667"/>
      <c r="H1" s="667"/>
      <c r="I1" s="668"/>
    </row>
    <row r="2" spans="1:10">
      <c r="A2" s="669" t="str">
        <f>Language!C26</f>
        <v>Cập nhật 8-2019- bản Excel theo IQLS 8-2019</v>
      </c>
      <c r="B2" s="670"/>
      <c r="C2" s="670"/>
      <c r="D2" s="670"/>
      <c r="E2" s="670"/>
      <c r="F2" s="670"/>
      <c r="G2" s="670"/>
      <c r="H2" s="670"/>
      <c r="I2" s="671"/>
    </row>
    <row r="3" spans="1:10">
      <c r="A3" s="100"/>
      <c r="B3" s="101"/>
      <c r="C3" s="183"/>
      <c r="D3" s="98"/>
      <c r="E3" s="98"/>
      <c r="F3" s="98"/>
      <c r="G3" s="98"/>
      <c r="H3" s="98"/>
      <c r="I3" s="102"/>
    </row>
    <row r="4" spans="1:10">
      <c r="A4" s="100"/>
      <c r="B4" s="113" t="str">
        <f>Language!C27</f>
        <v>Tên phòng thí nghiệm</v>
      </c>
      <c r="C4" s="664">
        <f>'General-0.'!D8</f>
        <v>0</v>
      </c>
      <c r="D4" s="664"/>
      <c r="E4" s="664"/>
      <c r="F4" s="664"/>
      <c r="G4" s="664"/>
      <c r="H4" s="664"/>
      <c r="I4" s="102"/>
    </row>
    <row r="5" spans="1:10">
      <c r="A5" s="100"/>
      <c r="B5" s="113" t="str">
        <f>Language!C28</f>
        <v>Địa chỉ phòng thí nghiệm</v>
      </c>
      <c r="C5" s="664">
        <f>'General-0.'!D9</f>
        <v>0</v>
      </c>
      <c r="D5" s="664"/>
      <c r="E5" s="664"/>
      <c r="F5" s="664"/>
      <c r="G5" s="664"/>
      <c r="H5" s="664"/>
      <c r="I5" s="103"/>
    </row>
    <row r="6" spans="1:10">
      <c r="A6" s="100"/>
      <c r="B6" s="113" t="str">
        <f>Language!C29</f>
        <v>Thành phố/Tỉnh/Quận, huyện</v>
      </c>
      <c r="C6" s="183">
        <f>'General-0.'!D10</f>
        <v>0</v>
      </c>
      <c r="D6" s="104"/>
      <c r="E6" s="104">
        <f>'General-0.'!D11</f>
        <v>0</v>
      </c>
      <c r="F6" s="104"/>
      <c r="G6" s="104">
        <f>'General-0.'!D12</f>
        <v>0</v>
      </c>
      <c r="H6" s="104"/>
      <c r="I6" s="102"/>
    </row>
    <row r="7" spans="1:10">
      <c r="A7" s="100"/>
      <c r="B7" s="113" t="str">
        <f>Language!C30</f>
        <v>Quốc gia</v>
      </c>
      <c r="C7" s="183">
        <f>'General-0.'!D13</f>
        <v>0</v>
      </c>
      <c r="D7" s="104"/>
      <c r="E7" s="104"/>
      <c r="F7" s="104"/>
      <c r="G7" s="104"/>
      <c r="H7" s="104"/>
      <c r="I7" s="102"/>
    </row>
    <row r="8" spans="1:10">
      <c r="A8" s="100"/>
      <c r="B8" s="113" t="str">
        <f>Language!C31</f>
        <v>Ngày đánh giá</v>
      </c>
      <c r="C8" s="665">
        <f>'General-0.'!D7</f>
        <v>0</v>
      </c>
      <c r="D8" s="665"/>
      <c r="E8" s="104"/>
      <c r="F8" s="104"/>
      <c r="G8" s="104"/>
      <c r="H8" s="104"/>
      <c r="I8" s="102"/>
      <c r="J8" s="28"/>
    </row>
    <row r="9" spans="1:10">
      <c r="A9" s="100"/>
      <c r="B9" s="101"/>
      <c r="C9" s="183"/>
      <c r="D9" s="98"/>
      <c r="E9" s="98"/>
      <c r="F9" s="98"/>
      <c r="G9" s="98"/>
      <c r="H9" s="98"/>
      <c r="I9" s="102"/>
      <c r="J9" s="29"/>
    </row>
    <row r="10" spans="1:10">
      <c r="B10" s="88" t="str">
        <f>Language!C32</f>
        <v>DANH MỤC XÉT NGHIỆM VÀ KHỐI LƯỢNG CÔNG VIỆC NUÔI CẤY</v>
      </c>
      <c r="C10" s="90"/>
      <c r="D10" s="20"/>
      <c r="J10" s="55"/>
    </row>
    <row r="11" spans="1:10">
      <c r="B11" s="179" t="str">
        <f>Language!C33</f>
        <v>Cấy mẫu  máu</v>
      </c>
      <c r="C11" s="184">
        <f>'General-0.'!E62</f>
        <v>0</v>
      </c>
      <c r="E11" s="20"/>
      <c r="J11" s="55"/>
    </row>
    <row r="12" spans="1:10">
      <c r="B12" s="180" t="str">
        <f>Language!C34</f>
        <v>Cấy mẫu nước tiểu</v>
      </c>
      <c r="C12" s="184">
        <f>'General-0.'!E63</f>
        <v>0</v>
      </c>
      <c r="J12" s="52"/>
    </row>
    <row r="13" spans="1:10">
      <c r="B13" s="180" t="str">
        <f>Language!C35</f>
        <v>Cấy mẫu phân</v>
      </c>
      <c r="C13" s="184">
        <f>'General-0.'!E64</f>
        <v>0</v>
      </c>
      <c r="J13" s="53"/>
    </row>
    <row r="14" spans="1:10">
      <c r="B14" s="180" t="str">
        <f>Language!C36</f>
        <v>Cấy mẫu hô hấp (không cấy lao)</v>
      </c>
      <c r="C14" s="184">
        <f>'General-0.'!E71</f>
        <v>0</v>
      </c>
      <c r="J14" s="53"/>
    </row>
    <row r="15" spans="1:10">
      <c r="B15" s="180" t="str">
        <f>Language!C37</f>
        <v>Cấy mẫu dịch vết thương</v>
      </c>
      <c r="C15" s="184">
        <f>'General-0.'!E72</f>
        <v>0</v>
      </c>
      <c r="J15" s="53"/>
    </row>
    <row r="16" spans="1:10">
      <c r="B16" s="180" t="str">
        <f>Language!C38</f>
        <v>Cấy mẫu dịch não tủy</v>
      </c>
      <c r="C16" s="184">
        <f>'General-0.'!E73</f>
        <v>0</v>
      </c>
      <c r="J16" s="52"/>
    </row>
    <row r="17" spans="2:10">
      <c r="B17" s="180" t="str">
        <f>Language!C39</f>
        <v>Cấy mẫu dịch vô trùng</v>
      </c>
      <c r="C17" s="184">
        <f>'General-0.'!E74</f>
        <v>0</v>
      </c>
      <c r="J17" s="28"/>
    </row>
    <row r="18" spans="2:10">
      <c r="B18" s="180" t="str">
        <f>Language!C40</f>
        <v>Cấy mẫu vùng sinh dục</v>
      </c>
      <c r="C18" s="184">
        <f>'General-0.'!E75</f>
        <v>0</v>
      </c>
      <c r="J18" s="28"/>
    </row>
    <row r="19" spans="2:10">
      <c r="B19" s="180" t="str">
        <f>Language!C41</f>
        <v>Cấy kị khí</v>
      </c>
      <c r="C19" s="184">
        <f>'General-0.'!E76</f>
        <v>0</v>
      </c>
      <c r="J19" s="28"/>
    </row>
    <row r="20" spans="2:10">
      <c r="B20" s="180" t="str">
        <f>Language!C42</f>
        <v>Cấy nấm (Nấm men)</v>
      </c>
      <c r="C20" s="184">
        <f>'General-0.'!E77</f>
        <v>0</v>
      </c>
      <c r="J20" s="28"/>
    </row>
    <row r="21" spans="2:10">
      <c r="B21" s="180" t="str">
        <f>Language!C43</f>
        <v>Cấy nấm (Nấm mốc)</v>
      </c>
      <c r="C21" s="184">
        <f>'General-0.'!E78</f>
        <v>0</v>
      </c>
      <c r="J21" s="28"/>
    </row>
    <row r="22" spans="2:10">
      <c r="B22" s="180" t="str">
        <f>Language!C44</f>
        <v>Tầm soát MRSA (mũi, nách, háng)</v>
      </c>
      <c r="C22" s="184">
        <f>'General-0.'!E79</f>
        <v>0</v>
      </c>
      <c r="J22" s="51"/>
    </row>
    <row r="23" spans="2:10">
      <c r="B23" s="180" t="str">
        <f>Language!C45</f>
        <v>Tầm soát VRE (trực tràng)</v>
      </c>
      <c r="C23" s="184">
        <f>'General-0.'!E80</f>
        <v>0</v>
      </c>
      <c r="J23" s="51"/>
    </row>
    <row r="24" spans="2:10">
      <c r="B24" s="180" t="str">
        <f>Language!C46</f>
        <v>Tầm soát CRE (trực tràng)</v>
      </c>
      <c r="C24" s="184">
        <f>'General-0.'!E81</f>
        <v>0</v>
      </c>
      <c r="J24" s="28"/>
    </row>
    <row r="25" spans="2:10" ht="25.5">
      <c r="B25" s="180" t="str">
        <f>Language!C47</f>
        <v>Định danh và thử nghiệm tính nhạy cảm kháng sinh các mẫu phân lập từ các phòng thí nghiệm khác</v>
      </c>
      <c r="C25" s="184">
        <f>'General-0.'!E82</f>
        <v>0</v>
      </c>
      <c r="J25" s="28"/>
    </row>
    <row r="26" spans="2:10">
      <c r="B26" s="180" t="str">
        <f>Language!C48</f>
        <v>Tầm quan trọng của các mẫu nuôi cấy khác</v>
      </c>
      <c r="C26" s="184">
        <f>'General-0.'!E83</f>
        <v>0</v>
      </c>
      <c r="J26" s="28"/>
    </row>
    <row r="27" spans="2:10" ht="9.75" customHeight="1">
      <c r="B27" s="66"/>
      <c r="C27" s="67"/>
      <c r="J27" s="28"/>
    </row>
    <row r="28" spans="2:10">
      <c r="B28" s="89" t="str">
        <f>Language!C49</f>
        <v>KHỐI LƯỢNG LÀM AST THƯỜNG QUY</v>
      </c>
      <c r="C28" s="91"/>
      <c r="J28" s="28"/>
    </row>
    <row r="29" spans="2:10">
      <c r="B29" s="64" t="str">
        <f>Language!C50</f>
        <v>Hệ thống AST tự động</v>
      </c>
      <c r="C29" s="184">
        <f>'General-0.'!E96+'General-0.'!E98+'General-0.'!E99+'General-0.'!E97</f>
        <v>0</v>
      </c>
      <c r="J29" s="28"/>
    </row>
    <row r="30" spans="2:10">
      <c r="B30" s="64" t="str">
        <f>Language!C51</f>
        <v>Khuếch tán đĩa giấy</v>
      </c>
      <c r="C30" s="184">
        <f>'General-0.'!E88</f>
        <v>0</v>
      </c>
      <c r="J30" s="28"/>
    </row>
    <row r="31" spans="2:10">
      <c r="B31" s="64" t="str">
        <f>Language!C52</f>
        <v>Dải gradient nồng độ  (vd: Etest/Liofilchem)</v>
      </c>
      <c r="C31" s="184">
        <f>'General-0.'!E89</f>
        <v>0</v>
      </c>
      <c r="J31" s="28"/>
    </row>
    <row r="32" spans="2:10">
      <c r="B32" s="64" t="str">
        <f>Language!C53</f>
        <v>Vi pha loãng canh thang (khay 96 giếng)</v>
      </c>
      <c r="C32" s="184">
        <f>'General-0.'!E90</f>
        <v>0</v>
      </c>
      <c r="J32" s="28"/>
    </row>
    <row r="33" spans="2:10">
      <c r="B33" s="64" t="str">
        <f>Language!C54</f>
        <v>Pha loãng canh thang trong ống nghiệm (phương pháp ống nghiệm)</v>
      </c>
      <c r="C33" s="184">
        <f>'General-0.'!E91</f>
        <v>0</v>
      </c>
      <c r="J33" s="28"/>
    </row>
    <row r="34" spans="2:10">
      <c r="B34" s="64" t="str">
        <f>Language!C55</f>
        <v>Pha loãng trên đĩa thạch</v>
      </c>
      <c r="C34" s="184">
        <f>'General-0.'!E92</f>
        <v>0</v>
      </c>
      <c r="J34" s="28"/>
    </row>
    <row r="35" spans="2:10" ht="7.5" customHeight="1">
      <c r="J35" s="28"/>
    </row>
    <row r="36" spans="2:10">
      <c r="B36" s="12" t="str">
        <f>Language!C56</f>
        <v>NHÂN VIÊN</v>
      </c>
      <c r="C36" s="16"/>
      <c r="J36" s="28"/>
    </row>
    <row r="37" spans="2:10" ht="26.25">
      <c r="B37" s="632" t="str">
        <f>Language!C57</f>
        <v>Bằng chuyên khoa về Vi sinh Y học hoặc Khoa học Phòng thí nghiệm Y tế (Tiến sĩ, MD, tương đương)</v>
      </c>
      <c r="C37" s="27">
        <f>'General-0.'!E121</f>
        <v>0</v>
      </c>
      <c r="J37" s="28"/>
    </row>
    <row r="38" spans="2:10">
      <c r="B38" s="632" t="str">
        <f>Language!C58</f>
        <v>Bằng chuyên khoa, chuyên ngành khác (Tiến sĩ, MD, tương đương)</v>
      </c>
      <c r="C38" s="27">
        <f>'General-0.'!E122</f>
        <v>0</v>
      </c>
      <c r="J38" s="28"/>
    </row>
    <row r="39" spans="2:10">
      <c r="B39" s="632" t="str">
        <f>Language!C59</f>
        <v>Bằng thạc sĩ sau đại học về Vi sinh hoặc Khoa học Phòng thí nghiệm Y học</v>
      </c>
      <c r="C39" s="27">
        <f>'General-0.'!E123</f>
        <v>0</v>
      </c>
      <c r="J39" s="28"/>
    </row>
    <row r="40" spans="2:10">
      <c r="B40" s="632" t="str">
        <f>Language!C60</f>
        <v>Thạc sĩ sau đại học, chuyên ngành khác</v>
      </c>
      <c r="C40" s="27">
        <f>'General-0.'!E124</f>
        <v>0</v>
      </c>
      <c r="J40" s="28"/>
    </row>
    <row r="41" spans="2:10">
      <c r="B41" s="632" t="str">
        <f>Language!C61</f>
        <v>Tốt nghiệp Cử nhân về Vi sinh hoặc Khoa học Phòng thí nghiệm Y học</v>
      </c>
      <c r="C41" s="27">
        <f>'General-0.'!E125</f>
        <v>0</v>
      </c>
      <c r="J41" s="28"/>
    </row>
    <row r="42" spans="2:10">
      <c r="B42" s="632" t="str">
        <f>Language!C62</f>
        <v>Sau đại học Cử nhân, chuyên ngành khác</v>
      </c>
      <c r="C42" s="27">
        <f>'General-0.'!E126</f>
        <v>0</v>
      </c>
      <c r="J42" s="28"/>
    </row>
    <row r="43" spans="2:10" ht="26.25">
      <c r="B43" s="633" t="str">
        <f>Language!C63</f>
        <v>Chứng chỉ đại học hoặc văn bằng về vi sinh hoặc khoa học Phòng thí nghiệm y học</v>
      </c>
      <c r="C43" s="27">
        <f>'General-0.'!E127</f>
        <v>0</v>
      </c>
      <c r="J43" s="28"/>
    </row>
    <row r="44" spans="2:10">
      <c r="B44" s="633" t="str">
        <f>Language!C64</f>
        <v>Chứng chỉ hoặc Văn bằng đại học, chuyên ngành khác</v>
      </c>
      <c r="C44" s="27">
        <f>'General-0.'!E128</f>
        <v>0</v>
      </c>
      <c r="J44" s="28"/>
    </row>
    <row r="45" spans="2:10">
      <c r="B45" s="633" t="str">
        <f>Language!C65</f>
        <v>Bằng tốt nghiệp THPT / THCS</v>
      </c>
      <c r="C45" s="27">
        <f>'General-0.'!E129</f>
        <v>0</v>
      </c>
    </row>
    <row r="46" spans="2:10">
      <c r="B46" s="633" t="str">
        <f>Language!C66</f>
        <v>Chỉ đào tạo tại chỗ</v>
      </c>
      <c r="C46" s="27">
        <f>'General-0.'!E130</f>
        <v>0</v>
      </c>
      <c r="E46" s="181" t="str">
        <f>Language!A70</f>
        <v>NUMBER OF FLAGS</v>
      </c>
      <c r="F46" s="186"/>
    </row>
    <row r="47" spans="2:10">
      <c r="B47" s="633" t="str">
        <f>Language!C67</f>
        <v>Khác (ghi rõ trong phần nhận xét)</v>
      </c>
      <c r="C47" s="27">
        <f>'General-0.'!E131</f>
        <v>0</v>
      </c>
      <c r="E47" s="59" t="str">
        <f>Language!A71</f>
        <v>Red Flags</v>
      </c>
      <c r="F47" s="27">
        <f>Flags!E117</f>
        <v>0</v>
      </c>
    </row>
    <row r="48" spans="2:10">
      <c r="B48" s="633" t="str">
        <f>Language!C68</f>
        <v>Tỉ lệ nhân viên tập huấn vi sinh y học hoặc xét nghiệm y học</v>
      </c>
      <c r="C48" s="185" t="e">
        <f>(C37+C38+C39+C41+C43)/SUM(C37:C47)</f>
        <v>#DIV/0!</v>
      </c>
      <c r="E48" s="59" t="str">
        <f>Language!A72</f>
        <v>Training Opportunities</v>
      </c>
      <c r="F48" s="27">
        <f>Flags!E131</f>
        <v>0</v>
      </c>
    </row>
    <row r="49" spans="2:8">
      <c r="B49" s="633" t="str">
        <f>Language!C69</f>
        <v>Tỉ lệ nhân viên tốt nghiệp cử nhân và trên cử nhân</v>
      </c>
      <c r="C49" s="185" t="e">
        <f>(C42+C41+C40+C39+C38+C37)/SUM(C37:C47)</f>
        <v>#DIV/0!</v>
      </c>
      <c r="E49" s="59" t="str">
        <f>Language!A73</f>
        <v>System Flags</v>
      </c>
      <c r="F49" s="27">
        <f>Flags!E159</f>
        <v>0</v>
      </c>
    </row>
    <row r="50" spans="2:8" ht="10.5" customHeight="1"/>
    <row r="51" spans="2:8">
      <c r="B51" s="32" t="str">
        <f>Language!C74</f>
        <v>Điểm thành phần/ Biểu thị biểu đồ nhiệt</v>
      </c>
      <c r="C51" s="33">
        <f>IF(COUNT(C52,C54:C65)=0,"'",AVERAGE(C52,C54:C65))</f>
        <v>0</v>
      </c>
    </row>
    <row r="52" spans="2:8">
      <c r="B52" s="10" t="str">
        <f>Language!C89</f>
        <v>1-CƠ SỞ VẬT CHẤT</v>
      </c>
      <c r="C52" s="187">
        <f>C67</f>
        <v>0</v>
      </c>
    </row>
    <row r="53" spans="2:8">
      <c r="B53" s="167" t="str">
        <f>Language!C101</f>
        <v>2- HỆ THỐNG THÔNG TIN PHÒNG THÍ NGHIỆM</v>
      </c>
      <c r="C53" s="188">
        <f>C80</f>
        <v>0</v>
      </c>
      <c r="G53" s="20"/>
    </row>
    <row r="54" spans="2:8">
      <c r="B54" s="10" t="str">
        <f>Language!C108</f>
        <v>3- QUẢN LÝ DỮ LIỆU</v>
      </c>
      <c r="C54" s="187">
        <f>C88</f>
        <v>0</v>
      </c>
      <c r="G54" s="20"/>
    </row>
    <row r="55" spans="2:8">
      <c r="B55" s="10" t="str">
        <f>Language!C116</f>
        <v>4- ĐẢM BẢO CHẤT LƯỢNG</v>
      </c>
      <c r="C55" s="187">
        <f>C97</f>
        <v>0</v>
      </c>
      <c r="G55" s="20"/>
    </row>
    <row r="56" spans="2:8">
      <c r="B56" s="167" t="str">
        <f>Language!C121</f>
        <v>5-QUẢN LÝ CHẤT LƯỢNG- MÔI TRƯỜNG</v>
      </c>
      <c r="C56" s="188">
        <f>C103</f>
        <v>0</v>
      </c>
      <c r="G56" s="20"/>
    </row>
    <row r="57" spans="2:8">
      <c r="B57" s="167" t="str">
        <f>Language!C128</f>
        <v>6- KIỂM SOÁT CHẤT LƯỢNG- ĐỊNH DANH</v>
      </c>
      <c r="C57" s="188">
        <f>C111</f>
        <v>0</v>
      </c>
      <c r="G57" s="20"/>
    </row>
    <row r="58" spans="2:8">
      <c r="B58" s="167" t="str">
        <f>Language!C137</f>
        <v>7- KIỂM SOÁT CHẤT LƯỢNG- AST</v>
      </c>
      <c r="C58" s="188">
        <f>C121</f>
        <v>0</v>
      </c>
      <c r="D58" s="54"/>
      <c r="E58" s="54"/>
      <c r="F58" s="54"/>
      <c r="G58" s="54"/>
      <c r="H58" s="54"/>
    </row>
    <row r="59" spans="2:8">
      <c r="B59" s="167" t="str">
        <f>Language!C143</f>
        <v>8- THU THẬP MẪU BỆNH PHẨM, VẬN CHUYỂN VÀ QUẢN LÝ</v>
      </c>
      <c r="C59" s="188">
        <f>C128</f>
        <v>0</v>
      </c>
      <c r="D59" s="54"/>
      <c r="E59" s="54"/>
      <c r="F59" s="54"/>
      <c r="G59" s="54"/>
      <c r="H59" s="54"/>
    </row>
    <row r="60" spans="2:8">
      <c r="B60" s="167" t="str">
        <f>Language!C149</f>
        <v>9- QUY TRÌNH</v>
      </c>
      <c r="C60" s="188">
        <f>C135</f>
        <v>0</v>
      </c>
      <c r="D60" s="54"/>
      <c r="E60" s="54"/>
      <c r="F60" s="54"/>
      <c r="G60" s="54"/>
      <c r="H60" s="54"/>
    </row>
    <row r="61" spans="2:8">
      <c r="B61" s="167" t="str">
        <f>Language!C154</f>
        <v>10- CÁC PHƯƠNG PHÁP ĐỊNH DANH &amp; SOPs</v>
      </c>
      <c r="C61" s="188">
        <f>C141</f>
        <v>0</v>
      </c>
      <c r="D61" s="54"/>
      <c r="E61" s="54"/>
      <c r="F61" s="54"/>
      <c r="G61" s="54"/>
      <c r="H61" s="54"/>
    </row>
    <row r="62" spans="2:8">
      <c r="B62" s="167" t="str">
        <f>Language!C170</f>
        <v>11- AST CƠ BẢN</v>
      </c>
      <c r="C62" s="188">
        <f>C158</f>
        <v>0</v>
      </c>
      <c r="D62" s="54"/>
      <c r="E62" s="54"/>
      <c r="F62" s="54"/>
      <c r="G62" s="54"/>
      <c r="H62" s="54"/>
    </row>
    <row r="63" spans="2:8">
      <c r="B63" s="167" t="str">
        <f>Language!C177</f>
        <v>12- CÁC QUY TẮC BIỆN LUẬN AST</v>
      </c>
      <c r="C63" s="188">
        <f>C166</f>
        <v>0</v>
      </c>
      <c r="D63" s="54"/>
      <c r="E63" s="54"/>
      <c r="F63" s="54"/>
      <c r="G63" s="54"/>
      <c r="H63" s="54"/>
    </row>
    <row r="64" spans="2:8">
      <c r="B64" s="167" t="str">
        <f>Language!C188</f>
        <v>13- DANH SÁCH KHÁNG SINH, CHÍNH SÁCH VÀ PHÂN TÍCH</v>
      </c>
      <c r="C64" s="188">
        <f>C178</f>
        <v>0</v>
      </c>
      <c r="D64" s="54"/>
      <c r="E64" s="54"/>
      <c r="F64" s="54"/>
      <c r="G64" s="54"/>
      <c r="H64" s="54"/>
    </row>
    <row r="65" spans="2:10">
      <c r="B65" s="10" t="str">
        <f>Language!C192</f>
        <v>PHỤ LỤC AN TOÀN</v>
      </c>
      <c r="C65" s="187">
        <f>C183</f>
        <v>0</v>
      </c>
      <c r="D65" s="54"/>
      <c r="E65" s="54"/>
      <c r="F65" s="54"/>
      <c r="G65" s="54"/>
      <c r="H65" s="54"/>
    </row>
    <row r="66" spans="2:10" ht="9.75" customHeight="1">
      <c r="D66" s="54"/>
      <c r="E66" s="54"/>
      <c r="F66" s="54"/>
      <c r="G66" s="54"/>
      <c r="H66" s="54"/>
    </row>
    <row r="67" spans="2:10">
      <c r="B67" s="12" t="str">
        <f>Language!C89</f>
        <v>1-CƠ SỞ VẬT CHẤT</v>
      </c>
      <c r="C67" s="33">
        <f>'Facility-1.'!D2</f>
        <v>0</v>
      </c>
    </row>
    <row r="68" spans="2:10">
      <c r="B68" s="10" t="str">
        <f>Language!C90</f>
        <v>CƠ SỞ VẬT CHẤT PHÒNG THÍ NGHIỆM</v>
      </c>
      <c r="C68" s="187">
        <f>'Facility-1.'!D4</f>
        <v>0</v>
      </c>
    </row>
    <row r="69" spans="2:10">
      <c r="B69" s="10" t="str">
        <f>Language!C91</f>
        <v>THIẾT BỊ TỔNG QUÁT</v>
      </c>
      <c r="C69" s="187">
        <f>'Facility-1.'!D21</f>
        <v>0</v>
      </c>
    </row>
    <row r="70" spans="2:10">
      <c r="B70" s="10" t="str">
        <f>Language!C92</f>
        <v xml:space="preserve"> THIẾT BỊ ĐIỀU CHẾ MÔI TRƯỜNG</v>
      </c>
      <c r="C70" s="187">
        <f>'Facility-1.'!D45</f>
        <v>0</v>
      </c>
    </row>
    <row r="71" spans="2:10">
      <c r="B71" s="10" t="str">
        <f>Language!C93</f>
        <v>BẢNG GHI CHÚ HIỆU CHUẨN THIẾT BỊ</v>
      </c>
      <c r="C71" s="187">
        <f>'Facility-1.'!D56</f>
        <v>0</v>
      </c>
      <c r="J71" s="20"/>
    </row>
    <row r="72" spans="2:10">
      <c r="B72" s="10" t="str">
        <f>Language!C94</f>
        <v>NHIỆT KẾ</v>
      </c>
      <c r="C72" s="187">
        <f>'Facility-1.'!D71</f>
        <v>0</v>
      </c>
      <c r="J72" s="20"/>
    </row>
    <row r="73" spans="2:10">
      <c r="B73" s="10" t="str">
        <f>Language!C95</f>
        <v>GIÁM SÁT NHIỆT ĐỘ VÀ ÁP SUẤT</v>
      </c>
      <c r="C73" s="187">
        <f>'Facility-1.'!D83</f>
        <v>0</v>
      </c>
      <c r="J73" s="20"/>
    </row>
    <row r="74" spans="2:10">
      <c r="B74" s="182" t="str">
        <f>Language!C96</f>
        <v>BẢNG GHI CHÚ NHIỆT ĐỘ</v>
      </c>
      <c r="C74" s="189">
        <f>'Facility-1.'!D84</f>
        <v>0</v>
      </c>
      <c r="J74" s="20"/>
    </row>
    <row r="75" spans="2:10">
      <c r="B75" s="182" t="str">
        <f>Language!C97</f>
        <v>Phạm vi xác định</v>
      </c>
      <c r="C75" s="189">
        <f>'Facility-1.'!D85</f>
        <v>0</v>
      </c>
      <c r="J75" s="20"/>
    </row>
    <row r="76" spans="2:10">
      <c r="B76" s="10" t="str">
        <f>Language!C98</f>
        <v>QUẢN LÝ LÒ HẤP</v>
      </c>
      <c r="C76" s="187">
        <f>'Facility-1.'!D117</f>
        <v>0</v>
      </c>
      <c r="J76" s="20"/>
    </row>
    <row r="77" spans="2:10">
      <c r="B77" s="10" t="str">
        <f>Language!C99</f>
        <v>CÓ THIẾT BỊ TỰ ĐỘNG VÀ BẢO TRÌ</v>
      </c>
      <c r="C77" s="190">
        <f>'Facility-1.'!D126</f>
        <v>0</v>
      </c>
    </row>
    <row r="78" spans="2:10">
      <c r="B78" s="10" t="str">
        <f>Language!C100</f>
        <v>KIỂM KÊ TỒN KHO VÀ XUẤT KHO</v>
      </c>
      <c r="C78" s="191">
        <f>'Facility-1.'!D166</f>
        <v>0</v>
      </c>
    </row>
    <row r="79" spans="2:10">
      <c r="B79" s="10"/>
      <c r="C79" s="191"/>
    </row>
    <row r="80" spans="2:10">
      <c r="B80" s="12" t="str">
        <f>Language!C101</f>
        <v>2- HỆ THỐNG THÔNG TIN PHÒNG THÍ NGHIỆM</v>
      </c>
      <c r="C80" s="33">
        <f>'LIS-2.'!D2</f>
        <v>0</v>
      </c>
    </row>
    <row r="81" spans="2:3">
      <c r="B81" s="10" t="str">
        <f>Language!C102</f>
        <v>LĨNH VỰC DỮ LIỆU NHÂN KHẨU HỌC</v>
      </c>
      <c r="C81" s="191">
        <f>'LIS-2.'!D6</f>
        <v>0</v>
      </c>
    </row>
    <row r="82" spans="2:3">
      <c r="B82" s="10" t="str">
        <f>Language!C103</f>
        <v>LĨNH VỰC DỮ LIỆU MẪU XÉT NGHIỆM</v>
      </c>
      <c r="C82" s="191">
        <f>'LIS-2.'!D19</f>
        <v>0</v>
      </c>
    </row>
    <row r="83" spans="2:3">
      <c r="B83" s="10" t="str">
        <f>Language!C104</f>
        <v>LĨNH VỰC DỮ LIỆU QUAN SÁT NUÔI CẤY</v>
      </c>
      <c r="C83" s="191">
        <f>'LIS-2.'!D30</f>
        <v>0</v>
      </c>
    </row>
    <row r="84" spans="2:3">
      <c r="B84" s="10" t="str">
        <f>Language!C105</f>
        <v>LĨNH VỰC DỮ LIỆU AST</v>
      </c>
      <c r="C84" s="191">
        <f>'LIS-2.'!D44</f>
        <v>0</v>
      </c>
    </row>
    <row r="85" spans="2:3">
      <c r="B85" s="10" t="str">
        <f>Language!C106</f>
        <v>CÓ BÁO CÁO VÀ CHUYỂN DỮ LIỆU</v>
      </c>
      <c r="C85" s="191">
        <f>'LIS-2.'!D58</f>
        <v>0</v>
      </c>
    </row>
    <row r="86" spans="2:3">
      <c r="B86" s="10" t="str">
        <f>Language!C107</f>
        <v>CÓ KHẢ NĂNG KẾT NỐI GIAO DIỆN</v>
      </c>
      <c r="C86" s="191">
        <f>'LIS-2.'!D66</f>
        <v>0</v>
      </c>
    </row>
    <row r="87" spans="2:3">
      <c r="B87" s="10"/>
      <c r="C87" s="191"/>
    </row>
    <row r="88" spans="2:3">
      <c r="B88" s="12" t="str">
        <f>Language!C108</f>
        <v>3- QUẢN LÝ DỮ LIỆU</v>
      </c>
      <c r="C88" s="33">
        <f>'Data Mgmt-3.'!D2</f>
        <v>0</v>
      </c>
    </row>
    <row r="89" spans="2:3">
      <c r="B89" s="10" t="str">
        <f>Language!C109</f>
        <v>ĐỊNH DANH BỆNH NHÂN VÀ MẪU XÉT NGHIỆM</v>
      </c>
      <c r="C89" s="191">
        <f>'Data Mgmt-3.'!D5</f>
        <v>0</v>
      </c>
    </row>
    <row r="90" spans="2:3">
      <c r="B90" s="10" t="str">
        <f>Language!C110</f>
        <v>PHIẾU YÊU CẦU XÉT NGHIỆM</v>
      </c>
      <c r="C90" s="191">
        <f>'Data Mgmt-3.'!D14</f>
        <v>0</v>
      </c>
    </row>
    <row r="91" spans="2:3">
      <c r="B91" s="10" t="str">
        <f>Language!C111</f>
        <v>NHẬP THEO THỨ TỰ</v>
      </c>
      <c r="C91" s="191">
        <f>'Data Mgmt-3.'!D28</f>
        <v>0</v>
      </c>
    </row>
    <row r="92" spans="2:3">
      <c r="B92" s="10" t="str">
        <f>Language!C112</f>
        <v>QUAN SÁT MẪU NUÔI CẤY</v>
      </c>
      <c r="C92" s="191">
        <f>'Data Mgmt-3.'!D44</f>
        <v>0</v>
      </c>
    </row>
    <row r="93" spans="2:3">
      <c r="B93" s="10" t="str">
        <f>Language!C113</f>
        <v>BÁO CÁO KẾT QUẢ QST</v>
      </c>
      <c r="C93" s="191">
        <f>'Data Mgmt-3.'!D69</f>
        <v>0</v>
      </c>
    </row>
    <row r="94" spans="2:3">
      <c r="B94" s="10" t="str">
        <f>Language!C114</f>
        <v>BẢO VỆ VÀ KHÔI PHỤC DỮ LIỆU</v>
      </c>
      <c r="C94" s="191">
        <f>'Data Mgmt-3.'!D81</f>
        <v>0</v>
      </c>
    </row>
    <row r="95" spans="2:3">
      <c r="B95" s="10" t="str">
        <f>Language!C115</f>
        <v>CHIA SẺ DỮ LIỆU AMR</v>
      </c>
      <c r="C95" s="191">
        <f>'Data Mgmt-3.'!D91</f>
        <v>0</v>
      </c>
    </row>
    <row r="96" spans="2:3">
      <c r="B96" s="10"/>
      <c r="C96" s="191"/>
    </row>
    <row r="97" spans="2:3">
      <c r="B97" s="12" t="str">
        <f>Language!C116</f>
        <v>4- ĐẢM BẢO CHẤT LƯỢNG</v>
      </c>
      <c r="C97" s="33">
        <f>'QA-4.'!D2</f>
        <v>0</v>
      </c>
    </row>
    <row r="98" spans="2:3">
      <c r="B98" s="10" t="str">
        <f>Language!C117</f>
        <v>CẤU TRÚC CHẤT LƯỢNG/CƠ BẢN</v>
      </c>
      <c r="C98" s="191">
        <f>'QA-4.'!D4</f>
        <v>0</v>
      </c>
    </row>
    <row r="99" spans="2:3">
      <c r="B99" s="10" t="str">
        <f>Language!C118</f>
        <v>GIÁO DỤC/ ĐÀO TẠO/ CẠNH TRANH NHÂN VIÊN PHÒNG THÍ NGHIỆM</v>
      </c>
      <c r="C99" s="191">
        <f>'QA-4.'!D23</f>
        <v>0</v>
      </c>
    </row>
    <row r="100" spans="2:3">
      <c r="B100" s="10" t="str">
        <f>Language!C119</f>
        <v>XỬ LÝ SỰ CỐ, GIẢI QUYẾT VẤN ĐỀ VÀ PHÂN TÍCH NGUYÊN NHÂN GỐC</v>
      </c>
      <c r="C100" s="191">
        <f>'QA-4.'!D39</f>
        <v>0</v>
      </c>
    </row>
    <row r="101" spans="2:3">
      <c r="B101" s="10" t="str">
        <f>Language!C120</f>
        <v>ĐÁNH GIÁ CHẤT LƯỢNG NGOẠI KIỂM (EQA)</v>
      </c>
      <c r="C101" s="191">
        <f>'QA-4.'!D50</f>
        <v>0</v>
      </c>
    </row>
    <row r="102" spans="2:3">
      <c r="B102" s="10"/>
      <c r="C102" s="191"/>
    </row>
    <row r="103" spans="2:3">
      <c r="B103" s="12" t="str">
        <f>Language!C121</f>
        <v>5-QUẢN LÝ CHẤT LƯỢNG- MÔI TRƯỜNG</v>
      </c>
      <c r="C103" s="33">
        <f>'Media QC-5.'!D2</f>
        <v>0</v>
      </c>
    </row>
    <row r="104" spans="2:3">
      <c r="B104" s="10" t="str">
        <f>Language!C122</f>
        <v>SOPs ĐIỀU CHẾ MÔI TRƯỜNG</v>
      </c>
      <c r="C104" s="191">
        <f>'Media QC-5.'!D4</f>
        <v>0</v>
      </c>
    </row>
    <row r="105" spans="2:3">
      <c r="B105" s="10" t="str">
        <f>Language!C123</f>
        <v>ĐIỀU CHẾ MÔI TRƯỜNG TỔNG QUÁT</v>
      </c>
      <c r="C105" s="191">
        <f>'Media QC-5.'!D20</f>
        <v>0</v>
      </c>
    </row>
    <row r="106" spans="2:3">
      <c r="B106" s="10" t="str">
        <f>Language!C124</f>
        <v>CHUẨN BỊ NƯỚC CẤT/ NƯỚC KHỬ ION</v>
      </c>
      <c r="C106" s="191">
        <f>'Media QC-5.'!D33</f>
        <v>0</v>
      </c>
    </row>
    <row r="107" spans="2:3">
      <c r="B107" s="10" t="str">
        <f>Language!C125</f>
        <v>QC MÔI TRƯỜNG THƯỜNG QUY</v>
      </c>
      <c r="C107" s="191">
        <f>'Media QC-5.'!D40</f>
        <v>0</v>
      </c>
    </row>
    <row r="108" spans="2:3">
      <c r="B108" s="10" t="str">
        <f>Language!C126</f>
        <v>ĐIỀU CHẾ MÔI TRƯỜNG MULLER HINTON VÀ QC</v>
      </c>
      <c r="C108" s="191">
        <f>'Media QC-5.'!D55</f>
        <v>0</v>
      </c>
    </row>
    <row r="109" spans="2:3">
      <c r="B109" s="10" t="str">
        <f>Language!C127</f>
        <v>ĐIỀU CHẾỊ CHAI CẤY MÁY VÀ QC</v>
      </c>
      <c r="C109" s="191">
        <f>'Media QC-5.'!D72</f>
        <v>0</v>
      </c>
    </row>
    <row r="110" spans="2:3">
      <c r="B110" s="10"/>
      <c r="C110" s="191"/>
    </row>
    <row r="111" spans="2:3">
      <c r="B111" s="12" t="str">
        <f>Language!C128</f>
        <v>6- KIỂM SOÁT CHẤT LƯỢNG- ĐỊNH DANH</v>
      </c>
      <c r="C111" s="33">
        <f>'ID QC-6.'!D2</f>
        <v>0</v>
      </c>
    </row>
    <row r="112" spans="2:3">
      <c r="B112" s="10" t="str">
        <f>Language!C129</f>
        <v>QC NHUỘM GRAM VÀ DÁN NHÃN, LƯU TRỮ HÓA CHẤT</v>
      </c>
      <c r="C112" s="191">
        <f>'ID QC-6.'!D4</f>
        <v>0</v>
      </c>
    </row>
    <row r="113" spans="2:6">
      <c r="B113" s="10" t="str">
        <f>Language!C130</f>
        <v>QC PHƯƠNG PHÁP SINH HÓA RIÊNG BIỆT</v>
      </c>
      <c r="C113" s="191">
        <f>'ID QC-6.'!D17</f>
        <v>0</v>
      </c>
    </row>
    <row r="114" spans="2:6">
      <c r="B114" s="182" t="str">
        <f>Language!C131</f>
        <v>CÁC CHỨNG DƯƠNG ĐƯỢC SỬ DỤNG</v>
      </c>
      <c r="C114" s="191">
        <f>'ID QC-6.'!D18</f>
        <v>0</v>
      </c>
    </row>
    <row r="115" spans="2:6">
      <c r="B115" s="182" t="str">
        <f>Language!C132</f>
        <v>CÁC CHỨNG ÂM ĐƯỢC SỬ DỤNG</v>
      </c>
      <c r="C115" s="191">
        <f>'ID QC-6.'!D19</f>
        <v>0</v>
      </c>
    </row>
    <row r="116" spans="2:6">
      <c r="B116" s="182" t="str">
        <f>Language!C133</f>
        <v>QC được thực hiện ở mỗi mẻ/ lô mới</v>
      </c>
      <c r="C116" s="191">
        <f>'ID QC-6.'!D20</f>
        <v>0</v>
      </c>
      <c r="F116" s="2"/>
    </row>
    <row r="117" spans="2:6">
      <c r="B117" s="182" t="str">
        <f>Language!C134</f>
        <v>QC được thực hiện trên các chủng ATCC hoặc chủng ATCC thế hệ sau</v>
      </c>
      <c r="C117" s="191">
        <f>'ID QC-6.'!D21</f>
        <v>0</v>
      </c>
    </row>
    <row r="118" spans="2:6">
      <c r="B118" s="10" t="str">
        <f>Language!C135</f>
        <v>QC HUYẾT THANH SALMONELLA</v>
      </c>
      <c r="C118" s="191">
        <f>'ID QC-6.'!D139</f>
        <v>0</v>
      </c>
    </row>
    <row r="119" spans="2:6">
      <c r="B119" s="634" t="str">
        <f>Language!C136</f>
        <v>QC CÁC KIT ĐỊNH DANH THƯƠNG MẠI VÀ HỆ THỐNG ĐỊNH DANH TỰ ĐỘNG</v>
      </c>
      <c r="C119" s="191">
        <f>'ID QC-6.'!D153</f>
        <v>0</v>
      </c>
    </row>
    <row r="120" spans="2:6">
      <c r="B120" s="10"/>
      <c r="C120" s="191"/>
    </row>
    <row r="121" spans="2:6">
      <c r="B121" s="12" t="str">
        <f>Language!C137</f>
        <v>7- KIỂM SOÁT CHẤT LƯỢNG- AST</v>
      </c>
      <c r="C121" s="33">
        <f>'AST QC-7.'!D2</f>
        <v>0</v>
      </c>
    </row>
    <row r="122" spans="2:6">
      <c r="B122" s="10" t="str">
        <f>Language!C138</f>
        <v>CHỦNG THAM CHIẾU AST THƯỜNG QUY</v>
      </c>
      <c r="C122" s="191">
        <f>'AST QC-7.'!D4</f>
        <v>0</v>
      </c>
    </row>
    <row r="123" spans="2:6">
      <c r="B123" s="10" t="str">
        <f>Language!C139</f>
        <v>CHỦNG THAM CHIẾU AST ĐẶC BIỆT</v>
      </c>
      <c r="C123" s="191">
        <f>'AST QC-7.'!D20</f>
        <v>0</v>
      </c>
    </row>
    <row r="124" spans="2:6">
      <c r="B124" s="10" t="str">
        <f>Language!C140</f>
        <v>QC PHƯƠNG PHÁP AST  KHUẾCH TÁN ĐĨA GIẤY</v>
      </c>
      <c r="C124" s="191">
        <f>'AST QC-7.'!D34</f>
        <v>0</v>
      </c>
      <c r="F124" s="2"/>
    </row>
    <row r="125" spans="2:6">
      <c r="B125" s="10" t="str">
        <f>Language!C141</f>
        <v>QC PHƯƠNG PHÁP AST DẢI GRADIENT NỒNG ĐỘ</v>
      </c>
      <c r="C125" s="191">
        <f>'AST QC-7.'!D50</f>
        <v>0</v>
      </c>
      <c r="F125" s="2"/>
    </row>
    <row r="126" spans="2:6">
      <c r="B126" s="10" t="str">
        <f>Language!C142</f>
        <v>QC HỆ THỐNG AST TỰ ĐỘNG</v>
      </c>
      <c r="C126" s="191">
        <f>'AST QC-7.'!D64</f>
        <v>0</v>
      </c>
    </row>
    <row r="127" spans="2:6">
      <c r="B127" s="10"/>
      <c r="C127" s="191"/>
    </row>
    <row r="128" spans="2:6">
      <c r="B128" s="12" t="str">
        <f>Language!C143</f>
        <v>8- THU THẬP MẪU BỆNH PHẨM, VẬN CHUYỂN VÀ QUẢN LÝ</v>
      </c>
      <c r="C128" s="33">
        <f>'Specimen-8.'!D2</f>
        <v>0</v>
      </c>
    </row>
    <row r="129" spans="2:3">
      <c r="B129" s="10" t="str">
        <f>Language!C144</f>
        <v>QUẢN LÝ MẪU BỆNH PHẨM</v>
      </c>
      <c r="C129" s="191">
        <f>'Specimen-8.'!D4</f>
        <v>0</v>
      </c>
    </row>
    <row r="130" spans="2:3">
      <c r="B130" s="10" t="str">
        <f>Language!C145</f>
        <v>TỪ CHỐI MẪU BỆNH PHẨM</v>
      </c>
      <c r="C130" s="191">
        <f>'Specimen-8.'!D20</f>
        <v>0</v>
      </c>
    </row>
    <row r="131" spans="2:3">
      <c r="B131" s="10" t="str">
        <f>Language!C146</f>
        <v>THU THẬP MẪU MÁU VÀ VẬN CHUYỂN</v>
      </c>
      <c r="C131" s="191">
        <f>'Specimen-8.'!D39</f>
        <v>0</v>
      </c>
    </row>
    <row r="132" spans="2:3">
      <c r="B132" s="10" t="str">
        <f>Language!C147</f>
        <v>THU THẬP MẪU NƯỚC TIỀU VÀ VẬN CHUYỂN</v>
      </c>
      <c r="C132" s="191">
        <f>'Specimen-8.'!D55</f>
        <v>0</v>
      </c>
    </row>
    <row r="133" spans="2:3">
      <c r="B133" s="10" t="str">
        <f>Language!C148</f>
        <v>THU THẬP MẪU PHÂN VÀ VẬN CHUYỂN</v>
      </c>
      <c r="C133" s="191">
        <f>'Specimen-8.'!D67</f>
        <v>0</v>
      </c>
    </row>
    <row r="134" spans="2:3">
      <c r="B134" s="10"/>
      <c r="C134" s="191"/>
    </row>
    <row r="135" spans="2:3">
      <c r="B135" s="12" t="str">
        <f>Language!C149</f>
        <v>9- QUY TRÌNH</v>
      </c>
      <c r="C135" s="33">
        <f>'Processing-9.'!D2</f>
        <v>0</v>
      </c>
    </row>
    <row r="136" spans="2:3">
      <c r="B136" s="10" t="str">
        <f>Language!C150</f>
        <v>QUY TRÌNH CẤY MÁU</v>
      </c>
      <c r="C136" s="191">
        <f>'Processing-9.'!D4</f>
        <v>0</v>
      </c>
    </row>
    <row r="137" spans="2:3">
      <c r="B137" s="10" t="str">
        <f>Language!C151</f>
        <v>NHỮNG HỆ THỐNG CẤY MÁU THỦ CÔNG</v>
      </c>
      <c r="C137" s="191">
        <f>'Processing-9.'!D16</f>
        <v>0</v>
      </c>
    </row>
    <row r="138" spans="2:3">
      <c r="B138" s="10" t="str">
        <f>Language!C152</f>
        <v>CẤY NƯỚC TIỂU</v>
      </c>
      <c r="C138" s="191">
        <f>'Processing-9.'!D25</f>
        <v>0</v>
      </c>
    </row>
    <row r="139" spans="2:3">
      <c r="B139" s="10" t="str">
        <f>Language!C153</f>
        <v>CẤY PHÂN TÌM Salmonella và Shigella</v>
      </c>
      <c r="C139" s="191">
        <f>'Processing-9.'!D42</f>
        <v>0</v>
      </c>
    </row>
    <row r="140" spans="2:3">
      <c r="B140" s="10"/>
      <c r="C140" s="191"/>
    </row>
    <row r="141" spans="2:3">
      <c r="B141" s="12" t="str">
        <f>Language!C154</f>
        <v>10- CÁC PHƯƠNG PHÁP ĐỊNH DANH &amp; SOPs</v>
      </c>
      <c r="C141" s="33">
        <f>'Identification-10.'!D2</f>
        <v>0</v>
      </c>
    </row>
    <row r="142" spans="2:3">
      <c r="B142" s="10" t="str">
        <f>Language!C155</f>
        <v>CÁC PHƯƠNG PHÁP ĐỊNH DANH THÔNG THƯỜNG- TỒNG KẾT ĐIỂM SOP</v>
      </c>
      <c r="C142" s="191">
        <f>'Identification-10.'!D5</f>
        <v>0</v>
      </c>
    </row>
    <row r="143" spans="2:3">
      <c r="B143" s="10" t="str">
        <f>Language!C156</f>
        <v>Thực hiện đầy đủ*, cập nhật SOP</v>
      </c>
      <c r="C143" s="192">
        <f>'Identification-10.'!D6</f>
        <v>0</v>
      </c>
    </row>
    <row r="144" spans="2:3">
      <c r="B144" s="10" t="str">
        <f>Language!C157</f>
        <v>SOP sẵn sàng có**trên bàn làm việc nhân viên</v>
      </c>
      <c r="C144" s="192">
        <f>'Identification-10.'!D7</f>
        <v>0</v>
      </c>
    </row>
    <row r="145" spans="2:3">
      <c r="B145" s="10" t="str">
        <f>Language!C158</f>
        <v>SOP định nghĩa QC vi sinh vật, tần suất và kết quả mong đợi</v>
      </c>
      <c r="C145" s="192">
        <f>'Identification-10.'!D8</f>
        <v>0</v>
      </c>
    </row>
    <row r="146" spans="2:3">
      <c r="B146" s="10" t="str">
        <f>Language!C159</f>
        <v>SOP cung cấp từng bước những hướng dẫn để thực hiện xét nghiệm</v>
      </c>
      <c r="C146" s="192">
        <f>'Identification-10.'!D9</f>
        <v>0</v>
      </c>
    </row>
    <row r="147" spans="2:3">
      <c r="B147" s="10" t="str">
        <f>Language!C160</f>
        <v>SOP cung cấp từng bước những hướng dẫn để diễn giải xét nghiệm</v>
      </c>
      <c r="C147" s="192">
        <f>'Identification-10.'!D10</f>
        <v>0</v>
      </c>
    </row>
    <row r="148" spans="2:3">
      <c r="B148" s="10" t="str">
        <f>Language!C161</f>
        <v>STAPHYLOCOCCUS AUREUS, CÁC PHƯƠNG PHÁP ĐỊNH DANH CHÍNH</v>
      </c>
      <c r="C148" s="191">
        <f>'Identification-10.'!D12</f>
        <v>0</v>
      </c>
    </row>
    <row r="149" spans="2:3">
      <c r="B149" s="10" t="str">
        <f>Language!C162</f>
        <v>STAPHYLOCOCCUS AUREUS, CÁC PHƯƠNG PHÁP ĐỊNH KHÁC</v>
      </c>
      <c r="C149" s="191">
        <f>'Identification-10.'!D34</f>
        <v>0</v>
      </c>
    </row>
    <row r="150" spans="2:3" ht="26.25">
      <c r="B150" s="634" t="str">
        <f>Language!C163</f>
        <v>STREPTOCOCCUS PNEUMONIAE, CÁC PHƯƠNG PHÁP ĐỊNH DANH THÔNG THƯỜNG</v>
      </c>
      <c r="C150" s="191">
        <f>'Identification-10.'!D59</f>
        <v>0</v>
      </c>
    </row>
    <row r="151" spans="2:3">
      <c r="B151" s="634" t="str">
        <f>Language!C164</f>
        <v>ENTEROBACTERIACEAE, CÁC PHƯƠNG PHÁP ĐỊNH DANH THÔNG THƯỜNG</v>
      </c>
      <c r="C151" s="191">
        <f>'Identification-10.'!D90</f>
        <v>0</v>
      </c>
    </row>
    <row r="152" spans="2:3">
      <c r="B152" s="634" t="str">
        <f>Language!C165</f>
        <v>HUYẾT THANH SHIGELLA/SALMONELLA</v>
      </c>
      <c r="C152" s="191">
        <f>'Identification-10.'!D155</f>
        <v>0</v>
      </c>
    </row>
    <row r="153" spans="2:3">
      <c r="B153" s="634" t="str">
        <f>Language!C166</f>
        <v>ACINETOBACTER SPP, CÁC PHƯƠNG PHÁP ĐỊNH DANH THÔNG THƯỜNG</v>
      </c>
      <c r="C153" s="191">
        <f>'Identification-10.'!D171</f>
        <v>0</v>
      </c>
    </row>
    <row r="154" spans="2:3">
      <c r="B154" s="634" t="str">
        <f>Language!C167</f>
        <v>CÁC PHƯƠNG PHÁP ĐỊNH DANH BẰNG BỘ KIT</v>
      </c>
      <c r="C154" s="191">
        <f>'Identification-10.'!D208</f>
        <v>0</v>
      </c>
    </row>
    <row r="155" spans="2:3">
      <c r="B155" s="634" t="str">
        <f>Language!C168</f>
        <v>CÁC PHƯƠNG PHÁP ĐỊNH DANH TỰ ĐỘNG</v>
      </c>
      <c r="C155" s="191">
        <f>'Identification-10.'!D223</f>
        <v>0</v>
      </c>
    </row>
    <row r="156" spans="2:3">
      <c r="B156" s="634" t="str">
        <f>Language!C169</f>
        <v>SƠ ĐỒ ĐỊNH DANH</v>
      </c>
      <c r="C156" s="191">
        <f>'Identification-10.'!D237</f>
        <v>0</v>
      </c>
    </row>
    <row r="157" spans="2:3">
      <c r="B157" s="10"/>
      <c r="C157" s="191"/>
    </row>
    <row r="158" spans="2:3">
      <c r="B158" s="12" t="str">
        <f>Language!C170</f>
        <v>11- AST CƠ BẢN</v>
      </c>
      <c r="C158" s="33">
        <f>'Basic AST-11.'!D2</f>
        <v>0</v>
      </c>
    </row>
    <row r="159" spans="2:3">
      <c r="B159" s="10" t="str">
        <f>Language!C171</f>
        <v>BẢO QUẢN CÁC ĐĨA GIẤY KHÁNG SINH VÀ DẢI GRADIENT NỒNG ĐỘ</v>
      </c>
      <c r="C159" s="191">
        <f>'Basic AST-11.'!D4</f>
        <v>0</v>
      </c>
    </row>
    <row r="160" spans="2:3">
      <c r="B160" s="10" t="str">
        <f>Language!C172</f>
        <v>CHUẦN BỊ NUÔI CẤY</v>
      </c>
      <c r="C160" s="191">
        <f>'Basic AST-11.'!D16</f>
        <v>0</v>
      </c>
    </row>
    <row r="161" spans="2:10">
      <c r="B161" s="10" t="str">
        <f>Language!C173</f>
        <v>NUÔI CẤY/ Ủ</v>
      </c>
      <c r="C161" s="191">
        <f>'Basic AST-11.'!D28</f>
        <v>0</v>
      </c>
    </row>
    <row r="162" spans="2:10">
      <c r="B162" s="10" t="str">
        <f>Language!C174</f>
        <v>ĐỌC CÁC KẾT QUẢ AST</v>
      </c>
      <c r="C162" s="191">
        <f>'Basic AST-11.'!D50</f>
        <v>0</v>
      </c>
    </row>
    <row r="163" spans="2:10">
      <c r="B163" s="10" t="str">
        <f>Language!C175</f>
        <v>DIỄN GIẢI CÁC KẾT QUẢ</v>
      </c>
      <c r="C163" s="191">
        <f>'Basic AST-11.'!D67</f>
        <v>0</v>
      </c>
    </row>
    <row r="164" spans="2:10">
      <c r="B164" s="10" t="str">
        <f>Language!C176</f>
        <v>CÁC TIÊU CHUẨN BREAKPOINTS</v>
      </c>
      <c r="C164" s="191">
        <f>'Basic AST-11.'!D85</f>
        <v>0</v>
      </c>
    </row>
    <row r="165" spans="2:10">
      <c r="B165" s="10"/>
      <c r="C165" s="191"/>
    </row>
    <row r="166" spans="2:10">
      <c r="B166" s="12" t="str">
        <f>Language!C177</f>
        <v>12- CÁC QUY TẮC BIỆN LUẬN AST</v>
      </c>
      <c r="C166" s="33">
        <f>'AST Expert rules-12.'!D2</f>
        <v>0</v>
      </c>
      <c r="J166" s="58"/>
    </row>
    <row r="167" spans="2:10">
      <c r="B167" s="10" t="str">
        <f>Language!C178</f>
        <v>CÁC QUY TẮC BIỆN LUẬN CHO SALMONELLA</v>
      </c>
      <c r="C167" s="191">
        <f>'AST Expert rules-12.'!D4</f>
        <v>0</v>
      </c>
    </row>
    <row r="168" spans="2:10">
      <c r="B168" s="10" t="str">
        <f>Language!C179</f>
        <v>BREAKPOINTS GRAM ÂM VÀ BETA-LACTAM</v>
      </c>
      <c r="C168" s="191">
        <f>'AST Expert rules-12.'!D15</f>
        <v>0</v>
      </c>
    </row>
    <row r="169" spans="2:10">
      <c r="B169" s="10" t="str">
        <f>Language!C180</f>
        <v>THỬ NGHIỆM KIỂU HÌNH ESBL</v>
      </c>
      <c r="C169" s="191">
        <f>'AST Expert rules-12.'!D40</f>
        <v>0</v>
      </c>
    </row>
    <row r="170" spans="2:10">
      <c r="B170" s="10" t="str">
        <f>Language!C181</f>
        <v>THỬ NGHIỆM KIỂU HÌNH CARBAPENEMASE</v>
      </c>
      <c r="C170" s="191">
        <f>'AST Expert rules-12.'!D54</f>
        <v>0</v>
      </c>
    </row>
    <row r="171" spans="2:10">
      <c r="B171" s="10" t="str">
        <f>Language!C182</f>
        <v>THỬ NGHIỆM COLISTIN</v>
      </c>
      <c r="C171" s="191">
        <f>'AST Expert rules-12.'!D73</f>
        <v>0</v>
      </c>
    </row>
    <row r="172" spans="2:10">
      <c r="B172" s="10" t="str">
        <f>Language!C183</f>
        <v>CÁC QUY TẮC BIỆN LUẬN CHO STAPH AUREUS</v>
      </c>
      <c r="C172" s="191">
        <f>'AST Expert rules-12.'!D97</f>
        <v>0</v>
      </c>
    </row>
    <row r="173" spans="2:10">
      <c r="B173" s="10" t="str">
        <f>Language!C184</f>
        <v>CÁC ĐỀ XUẤT CHUNG CHO STREP PNEUMONIAE</v>
      </c>
      <c r="C173" s="191">
        <f>'AST Expert rules-12.'!D112</f>
        <v>0</v>
      </c>
    </row>
    <row r="174" spans="2:10">
      <c r="B174" s="10" t="str">
        <f>Language!C185</f>
        <v>CÁC QUY TẮC BIỆN LUẬN CHO STREP PNEUMONIAE</v>
      </c>
      <c r="C174" s="191">
        <f>'AST Expert rules-12.'!D122</f>
        <v>0</v>
      </c>
    </row>
    <row r="175" spans="2:10">
      <c r="B175" s="10" t="str">
        <f>Language!C186</f>
        <v>THỬ NGHIỆM CẢM ỨNG KHÁNG CLINDAMYCIN</v>
      </c>
      <c r="C175" s="191">
        <f>'AST Expert rules-12.'!D142</f>
        <v>0</v>
      </c>
    </row>
    <row r="176" spans="2:10">
      <c r="B176" s="10" t="str">
        <f>Language!C187</f>
        <v>CÁC QUY TẮC BIỆN LUẬN CHO DỊNH NÃO TỦY</v>
      </c>
      <c r="C176" s="191">
        <f>'AST Expert rules-12.'!D150</f>
        <v>0</v>
      </c>
    </row>
    <row r="177" spans="2:10">
      <c r="B177" s="10"/>
      <c r="C177" s="191"/>
    </row>
    <row r="178" spans="2:10">
      <c r="B178" s="12" t="str">
        <f>Language!C188</f>
        <v>13- DANH SÁCH KHÁNG SINH, CHÍNH SÁCH VÀ PHÂN TÍCH</v>
      </c>
      <c r="C178" s="33">
        <f>'AST Policy-13.'!D2</f>
        <v>0</v>
      </c>
      <c r="J178" s="20"/>
    </row>
    <row r="179" spans="2:10">
      <c r="B179" s="10" t="str">
        <f>Language!C189</f>
        <v>CÁC DANH SÁCH KHÁNG SINH THỬ NGHIỆM</v>
      </c>
      <c r="C179" s="191">
        <f>'AST Policy-13.'!D4</f>
        <v>0</v>
      </c>
    </row>
    <row r="180" spans="2:10">
      <c r="B180" s="10" t="str">
        <f>Language!C190</f>
        <v>KẾT QUẢ KHÁNG SINH ĐỒ TÍCH LŨY</v>
      </c>
      <c r="C180" s="191">
        <f>'AST Policy-13.'!D19</f>
        <v>0</v>
      </c>
    </row>
    <row r="181" spans="2:10">
      <c r="B181" s="10" t="str">
        <f>Language!C191</f>
        <v>CHÍNH SÁCH VỀ DANH SÁCH KHÁNG SINH THỬ NGHIỆM</v>
      </c>
      <c r="C181" s="191">
        <f>'AST Policy-13.'!D36</f>
        <v>0</v>
      </c>
    </row>
    <row r="182" spans="2:10">
      <c r="B182" s="10"/>
      <c r="C182" s="191"/>
    </row>
    <row r="183" spans="2:10">
      <c r="B183" s="12" t="str">
        <f>Language!C192</f>
        <v>PHỤ LỤC AN TOÀN</v>
      </c>
      <c r="C183" s="33">
        <f>'Safety appendix'!D2</f>
        <v>0</v>
      </c>
    </row>
    <row r="184" spans="2:10">
      <c r="B184" s="10" t="str">
        <f>Language!C193</f>
        <v>THIẾT BỊ AN TOÀN SINH HỌC</v>
      </c>
      <c r="C184" s="191">
        <f>'Safety appendix'!D4</f>
        <v>0</v>
      </c>
    </row>
    <row r="185" spans="2:10">
      <c r="B185" s="10" t="str">
        <f>Language!C194</f>
        <v>CÁC THAO TÁC AN TOÀN SINH HỌC</v>
      </c>
      <c r="C185" s="191">
        <f>'Safety appendix'!D19</f>
        <v>0</v>
      </c>
    </row>
    <row r="186" spans="2:10">
      <c r="B186" s="10" t="str">
        <f>Language!C195</f>
        <v>THIẾT BỊ BẢO HỘ CÁ NHÂN</v>
      </c>
      <c r="C186" s="191">
        <f>'Safety appendix'!D30</f>
        <v>0</v>
      </c>
    </row>
    <row r="187" spans="2:10">
      <c r="B187" s="10" t="str">
        <f>Language!C196</f>
        <v>TÀI LIỆU AN TOÀN SINH HỌC VÀ TẬP HUẤN</v>
      </c>
      <c r="C187" s="191">
        <f>'Safety appendix'!D41</f>
        <v>0</v>
      </c>
    </row>
    <row r="188" spans="2:10" ht="5.25" customHeight="1"/>
    <row r="189" spans="2:10">
      <c r="B189" s="92" t="str">
        <f>Language!C197</f>
        <v>Các hóa chất định danh sinh hóa</v>
      </c>
      <c r="C189" s="193" t="s">
        <v>5594</v>
      </c>
      <c r="D189" s="93" t="s">
        <v>5595</v>
      </c>
      <c r="I189" s="68"/>
      <c r="J189" s="54"/>
    </row>
    <row r="190" spans="2:10">
      <c r="B190" s="59" t="str">
        <f>Language!C198</f>
        <v>Catalase (H2O2)</v>
      </c>
      <c r="C190" s="194">
        <f>'ID QC-6.'!D22</f>
        <v>0</v>
      </c>
      <c r="D190" s="128">
        <f>'Identification-10.'!D13</f>
        <v>0</v>
      </c>
      <c r="I190" s="54"/>
      <c r="J190" s="54"/>
    </row>
    <row r="191" spans="2:10">
      <c r="B191" s="59" t="str">
        <f>Language!A199</f>
        <v>Coagulase plasma</v>
      </c>
      <c r="C191" s="194">
        <f>'ID QC-6.'!D27</f>
        <v>0</v>
      </c>
      <c r="D191" s="128">
        <f>'Identification-10.'!D22</f>
        <v>0</v>
      </c>
      <c r="I191" s="54"/>
      <c r="J191" s="54"/>
    </row>
    <row r="192" spans="2:10">
      <c r="B192" s="59" t="str">
        <f>Language!A200</f>
        <v>Staph latex agglutination</v>
      </c>
      <c r="C192" s="194">
        <f>'ID QC-6.'!D32</f>
        <v>0</v>
      </c>
      <c r="D192" s="128">
        <f>'Identification-10.'!D35</f>
        <v>0</v>
      </c>
      <c r="I192" s="54"/>
      <c r="J192" s="54"/>
    </row>
    <row r="193" spans="2:10">
      <c r="B193" s="59" t="str">
        <f>Language!A201</f>
        <v>Staph chromagar</v>
      </c>
      <c r="C193" s="194">
        <f>'ID QC-6.'!D37</f>
        <v>0</v>
      </c>
      <c r="D193" s="128">
        <f>'Identification-10.'!D44</f>
        <v>0</v>
      </c>
      <c r="I193" s="54"/>
      <c r="J193" s="54"/>
    </row>
    <row r="194" spans="2:10">
      <c r="B194" s="59" t="str">
        <f>Language!A202</f>
        <v>DNase</v>
      </c>
      <c r="C194" s="194">
        <f>'ID QC-6.'!D42</f>
        <v>0</v>
      </c>
      <c r="D194" s="128">
        <f>'Identification-10.'!D51</f>
        <v>0</v>
      </c>
      <c r="I194" s="54"/>
      <c r="J194" s="54"/>
    </row>
    <row r="195" spans="2:10">
      <c r="B195" s="59" t="str">
        <f>Language!A203</f>
        <v>PYR</v>
      </c>
      <c r="C195" s="194">
        <f>'ID QC-6.'!D47</f>
        <v>0</v>
      </c>
      <c r="D195" s="128">
        <f>'Identification-10.'!D60</f>
        <v>0</v>
      </c>
      <c r="I195" s="54"/>
      <c r="J195" s="54"/>
    </row>
    <row r="196" spans="2:10">
      <c r="B196" s="59" t="str">
        <f>Language!A204</f>
        <v>Optochin ("P") disk</v>
      </c>
      <c r="C196" s="194">
        <f>'ID QC-6.'!D52</f>
        <v>0</v>
      </c>
      <c r="D196" s="128">
        <f>'Identification-10.'!D74</f>
        <v>0</v>
      </c>
      <c r="I196" s="54"/>
      <c r="J196" s="54"/>
    </row>
    <row r="197" spans="2:10">
      <c r="B197" s="59" t="str">
        <f>Language!A205</f>
        <v>Bile solubility (deoxycholate)</v>
      </c>
      <c r="C197" s="194">
        <f>'ID QC-6.'!D57</f>
        <v>0</v>
      </c>
      <c r="D197" s="128">
        <f>'Identification-10.'!D67</f>
        <v>0</v>
      </c>
      <c r="I197" s="54"/>
      <c r="J197" s="54"/>
    </row>
    <row r="198" spans="2:10">
      <c r="B198" s="59" t="str">
        <f>Language!A206</f>
        <v>Strep. pneumo latex agglutination</v>
      </c>
      <c r="C198" s="194">
        <f>'ID QC-6.'!D62</f>
        <v>0</v>
      </c>
      <c r="D198" s="128">
        <f>'Identification-10.'!D82</f>
        <v>0</v>
      </c>
      <c r="I198" s="54"/>
      <c r="J198" s="54"/>
    </row>
    <row r="199" spans="2:10">
      <c r="B199" s="59" t="str">
        <f>Language!A207</f>
        <v>Oxidase</v>
      </c>
      <c r="C199" s="194">
        <f>'ID QC-6.'!D67</f>
        <v>0</v>
      </c>
      <c r="D199" s="128">
        <f>'Identification-10.'!D91</f>
        <v>0</v>
      </c>
    </row>
    <row r="200" spans="2:10">
      <c r="B200" s="59" t="str">
        <f>Language!A208</f>
        <v>Indole reagents</v>
      </c>
      <c r="C200" s="194">
        <f>'ID QC-6.'!D72</f>
        <v>0</v>
      </c>
      <c r="D200" s="128">
        <f>'Identification-10.'!D98</f>
        <v>0</v>
      </c>
    </row>
    <row r="201" spans="2:10">
      <c r="B201" s="59" t="str">
        <f>Language!A209</f>
        <v>Methyl Red</v>
      </c>
      <c r="C201" s="194">
        <f>'ID QC-6.'!D77</f>
        <v>0</v>
      </c>
      <c r="D201" s="128">
        <f>'Identification-10.'!D105</f>
        <v>0</v>
      </c>
    </row>
    <row r="202" spans="2:10">
      <c r="B202" s="59" t="str">
        <f>Language!A210</f>
        <v>Voges-Proskauer</v>
      </c>
      <c r="C202" s="194">
        <f>'ID QC-6.'!D82</f>
        <v>0</v>
      </c>
      <c r="D202" s="128">
        <f>'Identification-10.'!D112</f>
        <v>0</v>
      </c>
    </row>
    <row r="203" spans="2:10">
      <c r="B203" s="59" t="str">
        <f>Language!A211</f>
        <v>Citrate</v>
      </c>
      <c r="C203" s="194">
        <f>'ID QC-6.'!D87</f>
        <v>0</v>
      </c>
      <c r="D203" s="128">
        <f>'Identification-10.'!D119</f>
        <v>0</v>
      </c>
    </row>
    <row r="204" spans="2:10">
      <c r="B204" s="59" t="str">
        <f>Language!A212</f>
        <v>Triple Sugar Iron agar or Kligler's Iron Agar</v>
      </c>
      <c r="C204" s="194">
        <f>'ID QC-6.'!D92</f>
        <v>0</v>
      </c>
      <c r="D204" s="128">
        <f>'Identification-10.'!D126</f>
        <v>0</v>
      </c>
    </row>
    <row r="205" spans="2:10">
      <c r="B205" s="59" t="str">
        <f>Language!A213</f>
        <v>Urease</v>
      </c>
      <c r="C205" s="194">
        <f>'ID QC-6.'!D97</f>
        <v>0</v>
      </c>
      <c r="D205" s="128">
        <f>'Identification-10.'!D133</f>
        <v>0</v>
      </c>
    </row>
    <row r="206" spans="2:10">
      <c r="B206" s="59" t="str">
        <f>Language!C214</f>
        <v>Khả năng di động</v>
      </c>
      <c r="C206" s="194">
        <f>'ID QC-6.'!D102</f>
        <v>0</v>
      </c>
      <c r="D206" s="128">
        <f>'Identification-10.'!D140</f>
        <v>0</v>
      </c>
    </row>
    <row r="207" spans="2:10">
      <c r="B207" s="59" t="str">
        <f>Language!A215</f>
        <v>Lysine Iron Agar (LIA) or Lysine decarboxylase (LDC)</v>
      </c>
      <c r="C207" s="194">
        <f>'ID QC-6.'!D107</f>
        <v>0</v>
      </c>
      <c r="D207" s="128">
        <f>'Identification-10.'!D147</f>
        <v>0</v>
      </c>
    </row>
    <row r="208" spans="2:10">
      <c r="B208" s="59" t="str">
        <f>Language!A216</f>
        <v>Glucose or Dextrose Oxidative-Fermentative (OF) test</v>
      </c>
      <c r="C208" s="194">
        <f>'ID QC-6.'!D112</f>
        <v>0</v>
      </c>
      <c r="D208" s="128">
        <f>'Identification-10.'!D172</f>
        <v>0</v>
      </c>
    </row>
    <row r="209" spans="2:4">
      <c r="B209" s="59" t="str">
        <f>Language!A217</f>
        <v>Nitrate reduction</v>
      </c>
      <c r="C209" s="194">
        <f>'ID QC-6.'!D117</f>
        <v>0</v>
      </c>
      <c r="D209" s="128">
        <f>'Identification-10.'!D179</f>
        <v>0</v>
      </c>
    </row>
    <row r="210" spans="2:4">
      <c r="B210" s="59" t="str">
        <f>Language!A218</f>
        <v>Gelatin hydrolysis</v>
      </c>
      <c r="C210" s="194">
        <f>'ID QC-6.'!D122</f>
        <v>0</v>
      </c>
      <c r="D210" s="128">
        <f>'Identification-10.'!D186</f>
        <v>0</v>
      </c>
    </row>
    <row r="211" spans="2:4">
      <c r="B211" s="59" t="str">
        <f>Language!A219</f>
        <v>Chloramphenicol resistance (disk)</v>
      </c>
      <c r="C211" s="194">
        <f>'ID QC-6.'!D127</f>
        <v>0</v>
      </c>
      <c r="D211" s="128">
        <f>'Identification-10.'!D193</f>
        <v>0</v>
      </c>
    </row>
    <row r="212" spans="2:4">
      <c r="B212" s="59" t="str">
        <f>Language!C220</f>
        <v>Mọc ở  42°C</v>
      </c>
      <c r="C212" s="194">
        <f>'ID QC-6.'!D132</f>
        <v>0</v>
      </c>
      <c r="D212" s="128">
        <f>'Identification-10.'!D200</f>
        <v>0</v>
      </c>
    </row>
    <row r="213" spans="2:4">
      <c r="B213" s="59" t="str">
        <f>Language!A221</f>
        <v>Shigella serology</v>
      </c>
      <c r="C213" s="194">
        <f>'ID QC-6.'!D142</f>
        <v>0</v>
      </c>
      <c r="D213" s="128">
        <f>'Identification-10.'!D156</f>
        <v>0</v>
      </c>
    </row>
    <row r="214" spans="2:4">
      <c r="B214" s="59" t="str">
        <f>Language!A222</f>
        <v>Salmonella serology</v>
      </c>
      <c r="C214" s="194">
        <f>'ID QC-6.'!D147</f>
        <v>0</v>
      </c>
      <c r="D214" s="128">
        <f>'Identification-10.'!D163</f>
        <v>0</v>
      </c>
    </row>
    <row r="215" spans="2:4" ht="5.25" customHeight="1"/>
    <row r="216" spans="2:4">
      <c r="B216" s="94" t="str">
        <f>Language!C223</f>
        <v>Tổng kết các thiết bị có sẵn</v>
      </c>
      <c r="C216" s="195"/>
    </row>
    <row r="217" spans="2:4">
      <c r="B217" s="175" t="str">
        <f>Language!C224</f>
        <v>Thiết bị chung</v>
      </c>
      <c r="C217" s="196" t="s">
        <v>333</v>
      </c>
    </row>
    <row r="218" spans="2:4">
      <c r="B218" s="64" t="str">
        <f>Language!C225</f>
        <v>Các chuẩn QC McFarland đã biết độ đục, bao gồm 0.5, không hết hạn sử dụng</v>
      </c>
      <c r="C218" s="197">
        <f>'Facility-1.'!E23</f>
        <v>0</v>
      </c>
    </row>
    <row r="219" spans="2:4">
      <c r="B219" s="64" t="str">
        <f>Language!C226</f>
        <v>Thước thẳng hoặc thước kẹp có vạch milimet</v>
      </c>
      <c r="C219" s="197">
        <f>'Facility-1.'!E24</f>
        <v>0</v>
      </c>
    </row>
    <row r="220" spans="2:4">
      <c r="B220" s="64" t="str">
        <f>Language!C227</f>
        <v>Đèn Bunsen hoặc máy đốt vi sinh</v>
      </c>
      <c r="C220" s="197">
        <f>'Facility-1.'!E25</f>
        <v>0</v>
      </c>
    </row>
    <row r="221" spans="2:4">
      <c r="B221" s="64" t="str">
        <f>Language!C228</f>
        <v>Khuyên cấy chuẩn  1uL hoặc 10uL (để cấy nước tiểu)</v>
      </c>
      <c r="C221" s="197">
        <f>'Facility-1.'!E26</f>
        <v>0</v>
      </c>
    </row>
    <row r="222" spans="2:4">
      <c r="B222" s="64" t="str">
        <f>Language!C229</f>
        <v>Máy đo mật độ huỳnh quang/ máy đo độ đục (để xác định độ đục McFarland)</v>
      </c>
      <c r="C222" s="197">
        <f>'Facility-1.'!E27</f>
        <v>0</v>
      </c>
    </row>
    <row r="223" spans="2:4">
      <c r="B223" s="64" t="str">
        <f>Language!C230</f>
        <v>Micropipette (vd: Eppendorf)</v>
      </c>
      <c r="C223" s="197">
        <f>'Facility-1.'!E28</f>
        <v>0</v>
      </c>
    </row>
    <row r="224" spans="2:4">
      <c r="B224" s="64" t="str">
        <f>Language!C231</f>
        <v>Máy ly tâm (không sử dụng cho nuôi cấy lao)</v>
      </c>
      <c r="C224" s="197">
        <f>'Facility-1.'!E29</f>
        <v>0</v>
      </c>
      <c r="D224" s="176"/>
    </row>
    <row r="225" spans="2:3">
      <c r="B225" s="64" t="str">
        <f>Language!C232</f>
        <v>Kính hiển vi</v>
      </c>
      <c r="C225" s="197">
        <f>'Facility-1.'!E30</f>
        <v>0</v>
      </c>
    </row>
    <row r="226" spans="2:3">
      <c r="B226" s="64" t="str">
        <f>Language!C233</f>
        <v>Nhiệt kế</v>
      </c>
      <c r="C226" s="197">
        <f>'Facility-1.'!E31</f>
        <v>0</v>
      </c>
    </row>
    <row r="227" spans="2:3">
      <c r="B227" s="64" t="str">
        <f>Language!C234</f>
        <v>Tủ ủ CO2</v>
      </c>
      <c r="C227" s="197">
        <f>'Facility-1.'!E32</f>
        <v>0</v>
      </c>
    </row>
    <row r="228" spans="2:3">
      <c r="B228" s="64" t="str">
        <f>Language!C235</f>
        <v>Bình nến</v>
      </c>
      <c r="C228" s="197">
        <f>'Facility-1.'!E33</f>
        <v>0</v>
      </c>
    </row>
    <row r="229" spans="2:3">
      <c r="B229" s="64" t="str">
        <f>Language!C236</f>
        <v>Tủ ủ (không CO2)</v>
      </c>
      <c r="C229" s="197">
        <f>'Facility-1.'!E34</f>
        <v>0</v>
      </c>
    </row>
    <row r="230" spans="2:3">
      <c r="B230" s="64" t="str">
        <f>Language!C237</f>
        <v>Tủ lạnh (2-8°C)</v>
      </c>
      <c r="C230" s="197">
        <f>'Facility-1.'!E35</f>
        <v>0</v>
      </c>
    </row>
    <row r="231" spans="2:3">
      <c r="B231" s="64" t="str">
        <f>Language!C238</f>
        <v xml:space="preserve">Tủ lạnh không rã đông, -20°C </v>
      </c>
      <c r="C231" s="197">
        <f>'Facility-1.'!E36</f>
        <v>0</v>
      </c>
    </row>
    <row r="232" spans="2:3">
      <c r="B232" s="64" t="str">
        <f>Language!C239</f>
        <v xml:space="preserve">Tủ lạnh không rã đông, -60°C </v>
      </c>
      <c r="C232" s="197">
        <f>'Facility-1.'!E37</f>
        <v>0</v>
      </c>
    </row>
    <row r="233" spans="2:3">
      <c r="B233" s="64" t="str">
        <f>Language!C240</f>
        <v xml:space="preserve">Tủ lạnh không rã đông, -80°C </v>
      </c>
      <c r="C233" s="197">
        <f>'Facility-1.'!E38</f>
        <v>0</v>
      </c>
    </row>
    <row r="234" spans="2:3" ht="25.5">
      <c r="B234" s="64" t="str">
        <f>Language!C241</f>
        <v>Chất hút ẩm có thể tái dùng (để bảo quản những dải hay đĩa kháng sinh đã mở)</v>
      </c>
      <c r="C234" s="197">
        <f>'Facility-1.'!E39</f>
        <v>0</v>
      </c>
    </row>
    <row r="235" spans="2:3">
      <c r="B235" s="64" t="str">
        <f>Language!C242</f>
        <v>Lò sấy (làm  khô các chất hút ẩm bão hòa)</v>
      </c>
      <c r="C235" s="197">
        <f>'Facility-1.'!E40</f>
        <v>0</v>
      </c>
    </row>
    <row r="236" spans="2:3">
      <c r="B236" s="64" t="str">
        <f>Language!C243</f>
        <v>Tủ An toàn sinh học cấp IIA</v>
      </c>
      <c r="C236" s="197">
        <f>'Facility-1.'!E41</f>
        <v>0</v>
      </c>
    </row>
    <row r="237" spans="2:3">
      <c r="B237" s="64" t="str">
        <f>Language!C244</f>
        <v>Lò hấp để chuẩn bị môi trường (lò hấp "sạch")</v>
      </c>
      <c r="C237" s="197">
        <f>'Facility-1.'!E42</f>
        <v>0</v>
      </c>
    </row>
    <row r="238" spans="2:3">
      <c r="B238" s="64" t="str">
        <f>Language!C245</f>
        <v>Lò hấp để tiệt trùng chất thải (lò hấp "bẩn")</v>
      </c>
      <c r="C238" s="197">
        <f>'Facility-1.'!E43</f>
        <v>0</v>
      </c>
    </row>
    <row r="239" spans="2:3">
      <c r="B239" s="175" t="str">
        <f>Language!C246</f>
        <v>Thiết bị điều chế môi trường</v>
      </c>
      <c r="C239" s="198"/>
    </row>
    <row r="240" spans="2:3">
      <c r="B240" s="64" t="str">
        <f>Language!C247</f>
        <v>Máy đo pH</v>
      </c>
      <c r="C240" s="199">
        <f>'Facility-1.'!E49</f>
        <v>0</v>
      </c>
    </row>
    <row r="241" spans="2:3">
      <c r="B241" s="64" t="str">
        <f>Language!C248</f>
        <v>Cân</v>
      </c>
      <c r="C241" s="199">
        <f>'Facility-1.'!E50</f>
        <v>0</v>
      </c>
    </row>
    <row r="242" spans="2:3">
      <c r="B242" s="64" t="str">
        <f>Language!C249</f>
        <v>Máy đo dộ dẫn điện</v>
      </c>
      <c r="C242" s="199">
        <f>'Facility-1.'!E51</f>
        <v>0</v>
      </c>
    </row>
    <row r="243" spans="2:3">
      <c r="B243" s="64" t="str">
        <f>Language!C250</f>
        <v>Thiết bị chưng cất/ thẩm thấu ngược</v>
      </c>
      <c r="C243" s="199">
        <f>'Facility-1.'!E52</f>
        <v>0</v>
      </c>
    </row>
    <row r="244" spans="2:3">
      <c r="B244" s="64" t="str">
        <f>Language!C251</f>
        <v>Máy khuấy từ gia nhiệt (để trộn hóa chất pha môi trường)</v>
      </c>
      <c r="C244" s="199">
        <f>'Facility-1.'!E53</f>
        <v>0</v>
      </c>
    </row>
    <row r="245" spans="2:3">
      <c r="B245" s="64" t="str">
        <f>Language!C252</f>
        <v>Bể ổn nhiệt</v>
      </c>
      <c r="C245" s="199">
        <f>'Facility-1.'!E54</f>
        <v>0</v>
      </c>
    </row>
    <row r="246" spans="2:3">
      <c r="B246" s="175" t="str">
        <f>Language!C253</f>
        <v>Các thiết bị tự động</v>
      </c>
      <c r="C246" s="198"/>
    </row>
    <row r="247" spans="2:3">
      <c r="B247" s="64" t="str">
        <f>Language!C254</f>
        <v>Các thiết bị cấy máu</v>
      </c>
      <c r="C247" s="27">
        <f>'Facility-1.'!E128</f>
        <v>1</v>
      </c>
    </row>
    <row r="248" spans="2:3">
      <c r="B248" s="64" t="str">
        <f>Language!C255</f>
        <v>Các thiết bị định danh vi khuẩn và AST (vd:Vitek, Phoenix, Microscan)</v>
      </c>
      <c r="C248" s="27">
        <f>'Facility-1.'!E135</f>
        <v>1</v>
      </c>
    </row>
    <row r="249" spans="2:3">
      <c r="B249" s="64" t="str">
        <f>Language!C256</f>
        <v>Các thiết bị đo kháng sinh đồ (vd: SIRSCAN, BIOMIC V3, ADAGIO, ...)</v>
      </c>
      <c r="C249" s="27">
        <f>'Facility-1.'!E142</f>
        <v>0</v>
      </c>
    </row>
    <row r="250" spans="2:3">
      <c r="B250" s="64" t="str">
        <f>Language!C257</f>
        <v>Máy MALDI để định danh vi khuẩn</v>
      </c>
      <c r="C250" s="27">
        <f>'Facility-1.'!E149</f>
        <v>0</v>
      </c>
    </row>
    <row r="251" spans="2:3">
      <c r="B251" s="64" t="str">
        <f>Language!C258</f>
        <v>Thiết bị PCR phát hiện gen kháng kháng sinh</v>
      </c>
      <c r="C251" s="27">
        <f>'Facility-1.'!E156</f>
        <v>0</v>
      </c>
    </row>
  </sheetData>
  <mergeCells count="5">
    <mergeCell ref="C4:H4"/>
    <mergeCell ref="C5:H5"/>
    <mergeCell ref="C8:D8"/>
    <mergeCell ref="A1:I1"/>
    <mergeCell ref="A2:I2"/>
  </mergeCells>
  <phoneticPr fontId="26" type="noConversion"/>
  <conditionalFormatting sqref="C36">
    <cfRule type="cellIs" dxfId="49" priority="87" stopIfTrue="1" operator="greaterThanOrEqual">
      <formula>0.8</formula>
    </cfRule>
    <cfRule type="cellIs" dxfId="48" priority="88" stopIfTrue="1" operator="between">
      <formula>0.5</formula>
      <formula>0.799</formula>
    </cfRule>
    <cfRule type="cellIs" dxfId="47" priority="89" stopIfTrue="1" operator="lessThan">
      <formula>0.5</formula>
    </cfRule>
  </conditionalFormatting>
  <conditionalFormatting sqref="C51">
    <cfRule type="cellIs" dxfId="46" priority="66" stopIfTrue="1" operator="greaterThanOrEqual">
      <formula>0.8</formula>
    </cfRule>
    <cfRule type="cellIs" dxfId="45" priority="67" stopIfTrue="1" operator="between">
      <formula>0.5</formula>
      <formula>0.799</formula>
    </cfRule>
    <cfRule type="cellIs" dxfId="44" priority="68" stopIfTrue="1" operator="lessThan">
      <formula>0.5</formula>
    </cfRule>
  </conditionalFormatting>
  <conditionalFormatting sqref="C190:C214">
    <cfRule type="cellIs" dxfId="43" priority="55" operator="equal">
      <formula>"Yes"</formula>
    </cfRule>
  </conditionalFormatting>
  <conditionalFormatting sqref="C218:C248">
    <cfRule type="containsText" dxfId="42" priority="46" operator="containsText" text="No">
      <formula>NOT(ISERROR(SEARCH("No",C218)))</formula>
    </cfRule>
  </conditionalFormatting>
  <conditionalFormatting sqref="C67">
    <cfRule type="cellIs" dxfId="41" priority="43" stopIfTrue="1" operator="greaterThanOrEqual">
      <formula>0.8</formula>
    </cfRule>
    <cfRule type="cellIs" dxfId="40" priority="44" stopIfTrue="1" operator="between">
      <formula>0.5</formula>
      <formula>0.799</formula>
    </cfRule>
    <cfRule type="cellIs" dxfId="39" priority="45" stopIfTrue="1" operator="lessThan">
      <formula>0.5</formula>
    </cfRule>
  </conditionalFormatting>
  <conditionalFormatting sqref="C80">
    <cfRule type="cellIs" dxfId="38" priority="40" stopIfTrue="1" operator="greaterThanOrEqual">
      <formula>0.8</formula>
    </cfRule>
    <cfRule type="cellIs" dxfId="37" priority="41" stopIfTrue="1" operator="between">
      <formula>0.5</formula>
      <formula>0.799</formula>
    </cfRule>
    <cfRule type="cellIs" dxfId="36" priority="42" stopIfTrue="1" operator="lessThan">
      <formula>0.5</formula>
    </cfRule>
  </conditionalFormatting>
  <conditionalFormatting sqref="C88">
    <cfRule type="cellIs" dxfId="35" priority="37" stopIfTrue="1" operator="greaterThanOrEqual">
      <formula>0.8</formula>
    </cfRule>
    <cfRule type="cellIs" dxfId="34" priority="38" stopIfTrue="1" operator="between">
      <formula>0.5</formula>
      <formula>0.799</formula>
    </cfRule>
    <cfRule type="cellIs" dxfId="33" priority="39" stopIfTrue="1" operator="lessThan">
      <formula>0.5</formula>
    </cfRule>
  </conditionalFormatting>
  <conditionalFormatting sqref="C97">
    <cfRule type="cellIs" dxfId="32" priority="34" stopIfTrue="1" operator="greaterThanOrEqual">
      <formula>0.8</formula>
    </cfRule>
    <cfRule type="cellIs" dxfId="31" priority="35" stopIfTrue="1" operator="between">
      <formula>0.5</formula>
      <formula>0.799</formula>
    </cfRule>
    <cfRule type="cellIs" dxfId="30" priority="36" stopIfTrue="1" operator="lessThan">
      <formula>0.5</formula>
    </cfRule>
  </conditionalFormatting>
  <conditionalFormatting sqref="C103">
    <cfRule type="cellIs" dxfId="29" priority="31" stopIfTrue="1" operator="greaterThanOrEqual">
      <formula>0.8</formula>
    </cfRule>
    <cfRule type="cellIs" dxfId="28" priority="32" stopIfTrue="1" operator="between">
      <formula>0.5</formula>
      <formula>0.799</formula>
    </cfRule>
    <cfRule type="cellIs" dxfId="27" priority="33" stopIfTrue="1" operator="lessThan">
      <formula>0.5</formula>
    </cfRule>
  </conditionalFormatting>
  <conditionalFormatting sqref="C121">
    <cfRule type="cellIs" dxfId="26" priority="28" stopIfTrue="1" operator="greaterThanOrEqual">
      <formula>0.8</formula>
    </cfRule>
    <cfRule type="cellIs" dxfId="25" priority="29" stopIfTrue="1" operator="between">
      <formula>0.5</formula>
      <formula>0.799</formula>
    </cfRule>
    <cfRule type="cellIs" dxfId="24" priority="30" stopIfTrue="1" operator="lessThan">
      <formula>0.5</formula>
    </cfRule>
  </conditionalFormatting>
  <conditionalFormatting sqref="C128">
    <cfRule type="cellIs" dxfId="23" priority="25" stopIfTrue="1" operator="greaterThanOrEqual">
      <formula>0.8</formula>
    </cfRule>
    <cfRule type="cellIs" dxfId="22" priority="26" stopIfTrue="1" operator="between">
      <formula>0.5</formula>
      <formula>0.799</formula>
    </cfRule>
    <cfRule type="cellIs" dxfId="21" priority="27" stopIfTrue="1" operator="lessThan">
      <formula>0.5</formula>
    </cfRule>
  </conditionalFormatting>
  <conditionalFormatting sqref="C135">
    <cfRule type="cellIs" dxfId="20" priority="22" stopIfTrue="1" operator="greaterThanOrEqual">
      <formula>0.8</formula>
    </cfRule>
    <cfRule type="cellIs" dxfId="19" priority="23" stopIfTrue="1" operator="between">
      <formula>0.5</formula>
      <formula>0.799</formula>
    </cfRule>
    <cfRule type="cellIs" dxfId="18" priority="24" stopIfTrue="1" operator="lessThan">
      <formula>0.5</formula>
    </cfRule>
  </conditionalFormatting>
  <conditionalFormatting sqref="C158">
    <cfRule type="cellIs" dxfId="17" priority="19" stopIfTrue="1" operator="greaterThanOrEqual">
      <formula>0.8</formula>
    </cfRule>
    <cfRule type="cellIs" dxfId="16" priority="20" stopIfTrue="1" operator="between">
      <formula>0.5</formula>
      <formula>0.799</formula>
    </cfRule>
    <cfRule type="cellIs" dxfId="15" priority="21" stopIfTrue="1" operator="lessThan">
      <formula>0.5</formula>
    </cfRule>
  </conditionalFormatting>
  <conditionalFormatting sqref="C166">
    <cfRule type="cellIs" dxfId="14" priority="16" stopIfTrue="1" operator="greaterThanOrEqual">
      <formula>0.8</formula>
    </cfRule>
    <cfRule type="cellIs" dxfId="13" priority="17" stopIfTrue="1" operator="between">
      <formula>0.5</formula>
      <formula>0.799</formula>
    </cfRule>
    <cfRule type="cellIs" dxfId="12" priority="18" stopIfTrue="1" operator="lessThan">
      <formula>0.5</formula>
    </cfRule>
  </conditionalFormatting>
  <conditionalFormatting sqref="C141">
    <cfRule type="cellIs" dxfId="11" priority="1" stopIfTrue="1" operator="greaterThanOrEqual">
      <formula>0.8</formula>
    </cfRule>
    <cfRule type="cellIs" dxfId="10" priority="2" stopIfTrue="1" operator="between">
      <formula>0.5</formula>
      <formula>0.799</formula>
    </cfRule>
    <cfRule type="cellIs" dxfId="9" priority="3" stopIfTrue="1" operator="lessThan">
      <formula>0.5</formula>
    </cfRule>
  </conditionalFormatting>
  <conditionalFormatting sqref="C178">
    <cfRule type="cellIs" dxfId="8" priority="10" stopIfTrue="1" operator="greaterThanOrEqual">
      <formula>0.8</formula>
    </cfRule>
    <cfRule type="cellIs" dxfId="7" priority="11" stopIfTrue="1" operator="between">
      <formula>0.5</formula>
      <formula>0.799</formula>
    </cfRule>
    <cfRule type="cellIs" dxfId="6" priority="12" stopIfTrue="1" operator="lessThan">
      <formula>0.5</formula>
    </cfRule>
  </conditionalFormatting>
  <conditionalFormatting sqref="C183">
    <cfRule type="cellIs" dxfId="5" priority="7" stopIfTrue="1" operator="greaterThanOrEqual">
      <formula>0.8</formula>
    </cfRule>
    <cfRule type="cellIs" dxfId="4" priority="8" stopIfTrue="1" operator="between">
      <formula>0.5</formula>
      <formula>0.799</formula>
    </cfRule>
    <cfRule type="cellIs" dxfId="3" priority="9" stopIfTrue="1" operator="lessThan">
      <formula>0.5</formula>
    </cfRule>
  </conditionalFormatting>
  <conditionalFormatting sqref="C111">
    <cfRule type="cellIs" dxfId="2" priority="4" stopIfTrue="1" operator="greaterThanOrEqual">
      <formula>0.8</formula>
    </cfRule>
    <cfRule type="cellIs" dxfId="1" priority="5" stopIfTrue="1" operator="between">
      <formula>0.5</formula>
      <formula>0.799</formula>
    </cfRule>
    <cfRule type="cellIs" dxfId="0" priority="6" stopIfTrue="1" operator="lessThan">
      <formula>0.5</formula>
    </cfRule>
  </conditionalFormatting>
  <pageMargins left="0.25" right="0.25" top="0.75" bottom="0.75" header="0.3" footer="0.3"/>
  <pageSetup paperSize="9" scale="69" fitToHeight="4" orientation="portrait"/>
  <headerFooter>
    <oddFooter>&amp;C&amp;A &amp;P&amp;R&amp;F</oddFooter>
  </headerFooter>
  <rowBreaks count="3" manualBreakCount="3">
    <brk id="65" max="7" man="1"/>
    <brk id="127" max="7" man="1"/>
    <brk id="187" max="7" man="1"/>
  </rowBreaks>
  <drawing r:id="rId1"/>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C00000"/>
  </sheetPr>
  <dimension ref="A1:N159"/>
  <sheetViews>
    <sheetView zoomScale="150" zoomScaleNormal="150" zoomScalePageLayoutView="150" workbookViewId="0">
      <selection activeCell="C9" sqref="C9"/>
    </sheetView>
  </sheetViews>
  <sheetFormatPr defaultColWidth="11.125" defaultRowHeight="12.75"/>
  <cols>
    <col min="1" max="1" width="6.875" style="60" customWidth="1"/>
    <col min="2" max="2" width="111.5" style="3" customWidth="1"/>
    <col min="3" max="3" width="9.625" style="6" customWidth="1"/>
    <col min="4" max="4" width="8.125" style="6" customWidth="1"/>
    <col min="5" max="5" width="11.5" style="74" customWidth="1"/>
    <col min="6" max="6" width="3.125" style="6" customWidth="1"/>
    <col min="7" max="7" width="10.125" style="6" bestFit="1" customWidth="1"/>
    <col min="8" max="8" width="7.375" style="204" bestFit="1" customWidth="1"/>
    <col min="9" max="16384" width="11.125" style="2"/>
  </cols>
  <sheetData>
    <row r="1" spans="1:9" ht="15.75">
      <c r="A1" s="200" t="str">
        <f>Language!A259</f>
        <v>FLAGS</v>
      </c>
      <c r="C1" s="207"/>
      <c r="D1" s="57"/>
      <c r="E1" s="73"/>
      <c r="F1" s="57"/>
      <c r="G1" s="57"/>
      <c r="H1" s="202"/>
      <c r="I1" s="21"/>
    </row>
    <row r="2" spans="1:9">
      <c r="A2" s="111" t="str">
        <f>Language!C260</f>
        <v>Báo động đỏ chỉ những thực hành có thể gây rủi ro cho bệnh nhân và nhân viên và nên được khắc phục ngay lập tức</v>
      </c>
      <c r="C2" s="57"/>
      <c r="D2" s="57"/>
      <c r="E2" s="73"/>
      <c r="F2" s="57"/>
      <c r="G2" s="57"/>
      <c r="H2" s="202"/>
      <c r="I2" s="21"/>
    </row>
    <row r="3" spans="1:9">
      <c r="B3" s="87" t="str">
        <f>Language!C263</f>
        <v>Báo động đỏ</v>
      </c>
      <c r="C3" s="57"/>
      <c r="D3" s="110" t="s">
        <v>5687</v>
      </c>
      <c r="E3" s="73"/>
      <c r="F3" s="57"/>
      <c r="G3" s="110" t="s">
        <v>2459</v>
      </c>
      <c r="H3" s="203" t="s">
        <v>2447</v>
      </c>
      <c r="I3" s="21"/>
    </row>
    <row r="4" spans="1:9">
      <c r="B4" s="81" t="s">
        <v>2035</v>
      </c>
    </row>
    <row r="5" spans="1:9">
      <c r="A5" s="6" t="s">
        <v>1678</v>
      </c>
      <c r="B5" s="105" t="str">
        <f>'Facility-1.'!C41</f>
        <v>Tủ an toàn sinh học loại IIA</v>
      </c>
      <c r="C5" s="77">
        <f>'Facility-1.'!D41</f>
        <v>0</v>
      </c>
      <c r="D5" s="6" t="s">
        <v>5685</v>
      </c>
      <c r="E5" s="71" t="str">
        <f>IF(C5="No","Red Flag","'")</f>
        <v>'</v>
      </c>
      <c r="F5" s="6">
        <f t="shared" ref="F5:F73" si="0">IF(E5="Red Flag",1,0)</f>
        <v>0</v>
      </c>
      <c r="G5" s="78" t="s">
        <v>2449</v>
      </c>
      <c r="H5" s="205" t="s">
        <v>378</v>
      </c>
    </row>
    <row r="6" spans="1:9">
      <c r="A6" s="6"/>
      <c r="B6" s="81" t="s">
        <v>5686</v>
      </c>
      <c r="C6" s="77"/>
      <c r="E6" s="2"/>
      <c r="F6" s="2"/>
      <c r="G6" s="2"/>
    </row>
    <row r="7" spans="1:9">
      <c r="A7" s="6" t="s">
        <v>2029</v>
      </c>
      <c r="B7" s="105" t="str">
        <f>'Facility-1.'!C67</f>
        <v>Tủ an toàn sinh học loại IIA</v>
      </c>
      <c r="C7" s="77">
        <f>'Facility-1.'!D67</f>
        <v>0</v>
      </c>
      <c r="D7" s="6" t="s">
        <v>5685</v>
      </c>
      <c r="E7" s="71" t="str">
        <f>IF(C7="No","Red Flag","'")</f>
        <v>'</v>
      </c>
      <c r="F7" s="6">
        <f t="shared" si="0"/>
        <v>0</v>
      </c>
      <c r="G7" s="78" t="s">
        <v>2449</v>
      </c>
      <c r="H7" s="205" t="s">
        <v>396</v>
      </c>
    </row>
    <row r="8" spans="1:9">
      <c r="A8" s="6" t="s">
        <v>1679</v>
      </c>
      <c r="B8" s="64" t="str">
        <f>'LIS-2.'!C55</f>
        <v>Nếu phần mềm LIS tự động diễn giải kích thước vùng ức chế hoặc MIC, các điểm gãy có được cập nhật hàng năm không?</v>
      </c>
      <c r="C8" s="77">
        <f>'LIS-2.'!H55</f>
        <v>0</v>
      </c>
      <c r="D8" s="6" t="s">
        <v>5685</v>
      </c>
      <c r="E8" s="71" t="str">
        <f>IF(C8="No","Red Flag","'")</f>
        <v>'</v>
      </c>
      <c r="F8" s="6">
        <f t="shared" ref="F8:F11" si="1">IF(E8="Red Flag",1,0)</f>
        <v>0</v>
      </c>
      <c r="G8" s="78" t="s">
        <v>2448</v>
      </c>
      <c r="H8" s="204" t="s">
        <v>433</v>
      </c>
    </row>
    <row r="9" spans="1:9">
      <c r="A9" s="6" t="s">
        <v>2030</v>
      </c>
      <c r="B9" s="64" t="str">
        <f>'LIS-2.'!C56</f>
        <v>Nếu phần mềm LIS tự động giải thích kích thước vùng ức chế hoặc MIC, các điểm gãy có cập nhật mới không?</v>
      </c>
      <c r="C9" s="77">
        <f>'LIS-2.'!H56</f>
        <v>0</v>
      </c>
      <c r="D9" s="6" t="s">
        <v>5685</v>
      </c>
      <c r="E9" s="71" t="str">
        <f>IF(C9="No","Red Flag",IF(C9="Don't Know","Red Flag","'"))</f>
        <v>'</v>
      </c>
      <c r="F9" s="6">
        <f t="shared" si="1"/>
        <v>0</v>
      </c>
      <c r="G9" s="78" t="s">
        <v>2448</v>
      </c>
      <c r="H9" s="204" t="s">
        <v>434</v>
      </c>
    </row>
    <row r="10" spans="1:9">
      <c r="A10" s="6" t="s">
        <v>2031</v>
      </c>
      <c r="B10" s="64" t="str">
        <f>'Data Mgmt-3.'!C10</f>
        <v>Phòng xét nghiệm có sử dụng cùng số ID bệnh nhân do bệnh viện và / hoặc phòng khám chỉ định không?</v>
      </c>
      <c r="C10" s="77">
        <f>'Data Mgmt-3.'!H10</f>
        <v>0</v>
      </c>
      <c r="D10" s="6" t="s">
        <v>5685</v>
      </c>
      <c r="E10" s="71" t="str">
        <f>IF(C10="No","Red Flag","'")</f>
        <v>'</v>
      </c>
      <c r="F10" s="6">
        <f t="shared" si="1"/>
        <v>0</v>
      </c>
      <c r="G10" s="78" t="s">
        <v>2450</v>
      </c>
      <c r="H10" s="204" t="s">
        <v>439</v>
      </c>
    </row>
    <row r="11" spans="1:9">
      <c r="A11" s="6" t="s">
        <v>2032</v>
      </c>
      <c r="B11" s="64" t="str">
        <f>'Data Mgmt-3.'!C11</f>
        <v>Phòng thí nghiệm có chỉ định một số ID duy nhất cho mỗi mẫu nhận được trong phòng thí nghiệm không?</v>
      </c>
      <c r="C11" s="77">
        <f>'Data Mgmt-3.'!H11</f>
        <v>0</v>
      </c>
      <c r="D11" s="6" t="s">
        <v>5685</v>
      </c>
      <c r="E11" s="71" t="str">
        <f>IF(C11="No","Red Flag","'")</f>
        <v>'</v>
      </c>
      <c r="F11" s="6">
        <f t="shared" si="1"/>
        <v>0</v>
      </c>
      <c r="G11" s="78" t="s">
        <v>2450</v>
      </c>
      <c r="H11" s="204" t="s">
        <v>440</v>
      </c>
    </row>
    <row r="12" spans="1:9">
      <c r="A12" s="6" t="s">
        <v>2033</v>
      </c>
      <c r="B12" s="61" t="str">
        <f>'Data Mgmt-3.'!C12</f>
        <v>Số mẫu vật có được chỉ định theo cách mà không có hai mẫu nào được cấp cùng một số ID trong một năm không?</v>
      </c>
      <c r="C12" s="77">
        <f>'Data Mgmt-3.'!D12</f>
        <v>0</v>
      </c>
      <c r="D12" s="6" t="s">
        <v>5685</v>
      </c>
      <c r="E12" s="71" t="str">
        <f>IF(C12="No","Red Flag","'")</f>
        <v>'</v>
      </c>
      <c r="F12" s="6">
        <f t="shared" si="0"/>
        <v>0</v>
      </c>
      <c r="G12" s="78" t="s">
        <v>2450</v>
      </c>
      <c r="H12" s="204" t="s">
        <v>443</v>
      </c>
    </row>
    <row r="13" spans="1:9">
      <c r="A13" s="6" t="s">
        <v>2418</v>
      </c>
      <c r="B13" s="61" t="str">
        <f>'Data Mgmt-3.'!C82</f>
        <v>Phương pháp nào được sử dụng để sao lưu hồ sơ bệnh nhân điện tử của phòng thí nghiệm?</v>
      </c>
      <c r="C13" s="77">
        <f>'Data Mgmt-3.'!D82</f>
        <v>0</v>
      </c>
      <c r="D13" s="6" t="s">
        <v>5689</v>
      </c>
      <c r="E13" s="71" t="str">
        <f>IF(C13=3,"Red Flag",IF(C13=4,"Red Flag","'"))</f>
        <v>'</v>
      </c>
      <c r="F13" s="6">
        <f t="shared" si="0"/>
        <v>0</v>
      </c>
      <c r="G13" s="78" t="s">
        <v>2450</v>
      </c>
      <c r="H13" s="204" t="s">
        <v>1876</v>
      </c>
    </row>
    <row r="14" spans="1:9">
      <c r="A14" s="6" t="s">
        <v>1680</v>
      </c>
      <c r="B14" s="61" t="str">
        <f>'QA-4.'!C44</f>
        <v>Kết quả của bệnh nhân có được báo cáo nếu QC của phương tiện, phương pháp ID hoặc phương pháp AST không được thực hiện không?</v>
      </c>
      <c r="C14" s="77">
        <f>'QA-4.'!D44</f>
        <v>0</v>
      </c>
      <c r="D14" s="6" t="s">
        <v>5688</v>
      </c>
      <c r="E14" s="71" t="str">
        <f>IF(C14="Yes","Red Flag","'")</f>
        <v>'</v>
      </c>
      <c r="F14" s="6">
        <f t="shared" si="0"/>
        <v>0</v>
      </c>
      <c r="G14" s="78" t="s">
        <v>2451</v>
      </c>
      <c r="H14" s="204" t="s">
        <v>1107</v>
      </c>
    </row>
    <row r="15" spans="1:9">
      <c r="A15" s="6" t="s">
        <v>2036</v>
      </c>
      <c r="B15" s="61" t="str">
        <f>'QA-4.'!C45</f>
        <v>Kết quả của bệnh nhân có được báo cáo nếu QC của phương tiện, phương pháp ID hoặc phương pháp AST không cho kết quả chấp nhận được không?</v>
      </c>
      <c r="C15" s="77">
        <f>'QA-4.'!D45</f>
        <v>0</v>
      </c>
      <c r="D15" s="6" t="s">
        <v>5688</v>
      </c>
      <c r="E15" s="71" t="str">
        <f>IF(C15="Yes","Red Flag","'")</f>
        <v>'</v>
      </c>
      <c r="F15" s="6">
        <f t="shared" si="0"/>
        <v>0</v>
      </c>
      <c r="G15" s="78" t="s">
        <v>2451</v>
      </c>
      <c r="H15" s="204" t="s">
        <v>1108</v>
      </c>
    </row>
    <row r="16" spans="1:9">
      <c r="A16" s="6" t="s">
        <v>1681</v>
      </c>
      <c r="B16" s="61" t="str">
        <f>'AST QC-7.'!C37</f>
        <v>QC đĩa kháng sinh có được thực hiện trước khi đưa số lô / lô hàng mới nhận vào sử dụng không? (Xem lại hồ sơ QC để xác nhận)</v>
      </c>
      <c r="C16" s="77">
        <f>'AST QC-7.'!D37</f>
        <v>0</v>
      </c>
      <c r="D16" s="6" t="s">
        <v>5685</v>
      </c>
      <c r="E16" s="71" t="str">
        <f>IF(C16="No","Red Flag","'")</f>
        <v>'</v>
      </c>
      <c r="F16" s="6">
        <f t="shared" si="0"/>
        <v>0</v>
      </c>
      <c r="G16" s="78" t="s">
        <v>1651</v>
      </c>
      <c r="H16" s="204" t="s">
        <v>559</v>
      </c>
    </row>
    <row r="17" spans="1:8">
      <c r="A17" s="6" t="s">
        <v>2037</v>
      </c>
      <c r="B17" s="61" t="str">
        <f>'AST QC-7.'!C41</f>
        <v>Không bao gồm QC lô mới, QC đĩa kháng sinh được thực hiện thường xuyên như thế nào? (Xác nhận bằng cách xem xét hồ sơ QC; quay lại vài tháng)</v>
      </c>
      <c r="C17" s="77">
        <f>'AST QC-7.'!D41</f>
        <v>0</v>
      </c>
      <c r="D17" s="6">
        <v>5</v>
      </c>
      <c r="E17" s="71" t="str">
        <f>IF(C17=5,"Red Flag","'")</f>
        <v>'</v>
      </c>
      <c r="F17" s="6">
        <f t="shared" si="0"/>
        <v>0</v>
      </c>
      <c r="G17" s="78" t="s">
        <v>1651</v>
      </c>
      <c r="H17" s="204" t="s">
        <v>561</v>
      </c>
    </row>
    <row r="18" spans="1:8">
      <c r="A18" s="6" t="s">
        <v>1682</v>
      </c>
      <c r="B18" s="61" t="str">
        <f>'AST QC-7.'!C53</f>
        <v>QC etest gradient có được thực hiện trước khi đưa số lô / lô hàng mới vào sử dụng không? (Xem lại hồ sơ QC để xác nhận)</v>
      </c>
      <c r="C18" s="77">
        <f>'AST QC-7.'!D53</f>
        <v>0</v>
      </c>
      <c r="D18" s="6" t="s">
        <v>5685</v>
      </c>
      <c r="E18" s="71" t="str">
        <f>IF(C18="No","Red Flag","'")</f>
        <v>'</v>
      </c>
      <c r="F18" s="6">
        <f t="shared" si="0"/>
        <v>0</v>
      </c>
      <c r="G18" s="78" t="s">
        <v>1651</v>
      </c>
      <c r="H18" s="204" t="s">
        <v>568</v>
      </c>
    </row>
    <row r="19" spans="1:8">
      <c r="A19" s="6" t="s">
        <v>1683</v>
      </c>
      <c r="B19" s="61" t="str">
        <f>'AST QC-7.'!C55</f>
        <v>Không bao gồm QC lô mới, QC kháng sinh etest được thực hiện thường xuyên như thế nào? (Xác nhận bằng cách xem xét hồ sơ QC; quay lại vài tháng)</v>
      </c>
      <c r="C19" s="77">
        <f>'AST QC-7.'!D55</f>
        <v>0</v>
      </c>
      <c r="D19" s="6">
        <v>5</v>
      </c>
      <c r="E19" s="71" t="str">
        <f>IF(C19=5,"Red Flag","'")</f>
        <v>'</v>
      </c>
      <c r="F19" s="6">
        <f t="shared" si="0"/>
        <v>0</v>
      </c>
      <c r="G19" s="78" t="s">
        <v>1651</v>
      </c>
      <c r="H19" s="204" t="s">
        <v>570</v>
      </c>
    </row>
    <row r="20" spans="1:8">
      <c r="A20" s="6" t="s">
        <v>1684</v>
      </c>
      <c r="B20" s="61" t="str">
        <f>'AST QC-7.'!C68</f>
        <v>QC của thẻ / khay kháng sinh có được thực hiện trước khi đưa số lô / lô hàng mới vào sử dụng không? (Xem lại hồ sơ QC để xác nhận)</v>
      </c>
      <c r="C20" s="77">
        <f>'AST QC-7.'!D68</f>
        <v>0</v>
      </c>
      <c r="D20" s="6" t="s">
        <v>5685</v>
      </c>
      <c r="E20" s="71" t="str">
        <f>IF(C20="No","Red Flag","'")</f>
        <v>'</v>
      </c>
      <c r="F20" s="6">
        <f t="shared" si="0"/>
        <v>0</v>
      </c>
      <c r="G20" s="78" t="s">
        <v>1651</v>
      </c>
      <c r="H20" s="204" t="s">
        <v>578</v>
      </c>
    </row>
    <row r="21" spans="1:8">
      <c r="A21" s="6" t="s">
        <v>1685</v>
      </c>
      <c r="B21" s="61" t="str">
        <f>'AST QC-7.'!C70</f>
        <v>Không bao gồm QC lô mới, QC thẻ / khay kháng sinh được thực hiện bao lâu một lần? (Xác nhận bằng cách xem xét hồ sơ QC; quay lại vài tháng)</v>
      </c>
      <c r="C21" s="77">
        <f>'AST QC-7.'!D70</f>
        <v>0</v>
      </c>
      <c r="D21" s="6">
        <v>5</v>
      </c>
      <c r="E21" s="71" t="str">
        <f>IF(C21=5,"Red Flag","'")</f>
        <v>'</v>
      </c>
      <c r="F21" s="6">
        <f t="shared" si="0"/>
        <v>0</v>
      </c>
      <c r="G21" s="78" t="s">
        <v>1651</v>
      </c>
      <c r="H21" s="204" t="s">
        <v>580</v>
      </c>
    </row>
    <row r="22" spans="1:8">
      <c r="A22" s="6" t="s">
        <v>1686</v>
      </c>
      <c r="B22" s="61" t="str">
        <f>'Specimen-8.'!C6</f>
        <v>Phòng thí nghiệm có thực thi hệ thống hai số nhận dạng không? (ví dụ: cả tên bệnh nhân và một số nhận dạng phải có trong yêu cầu và trên mẫu vật).</v>
      </c>
      <c r="C22" s="77">
        <f>'Specimen-8.'!D6</f>
        <v>0</v>
      </c>
      <c r="D22" s="6" t="s">
        <v>5685</v>
      </c>
      <c r="E22" s="71" t="str">
        <f>IF(C22="No","Red Flag","'")</f>
        <v>'</v>
      </c>
      <c r="F22" s="6">
        <f t="shared" si="0"/>
        <v>0</v>
      </c>
      <c r="G22" s="78" t="s">
        <v>2452</v>
      </c>
      <c r="H22" s="204" t="s">
        <v>586</v>
      </c>
    </row>
    <row r="23" spans="1:8">
      <c r="A23" s="6" t="s">
        <v>1687</v>
      </c>
      <c r="B23" s="61" t="str">
        <f>'Specimen-8.'!C30</f>
        <v>Mẫu không có thông tin có từ chối?</v>
      </c>
      <c r="C23" s="77">
        <f>'Specimen-8.'!D30</f>
        <v>0</v>
      </c>
      <c r="D23" s="6" t="s">
        <v>5685</v>
      </c>
      <c r="E23" s="71" t="str">
        <f>IF(C23="No","Red Flag","'")</f>
        <v>'</v>
      </c>
      <c r="F23" s="6">
        <f t="shared" si="0"/>
        <v>0</v>
      </c>
      <c r="G23" s="78" t="s">
        <v>2452</v>
      </c>
      <c r="H23" s="204" t="s">
        <v>605</v>
      </c>
    </row>
    <row r="24" spans="1:8">
      <c r="A24" s="6" t="s">
        <v>1688</v>
      </c>
      <c r="B24" s="61" t="str">
        <f>'Specimen-8.'!C31</f>
        <v>Các mẫu bị gắn nhãn sai có bị từ chối không?</v>
      </c>
      <c r="C24" s="77">
        <f>'Specimen-8.'!D31</f>
        <v>0</v>
      </c>
      <c r="D24" s="6" t="s">
        <v>5685</v>
      </c>
      <c r="E24" s="71" t="str">
        <f>IF(C24="No","Red Flag","'")</f>
        <v>'</v>
      </c>
      <c r="F24" s="6">
        <f t="shared" si="0"/>
        <v>0</v>
      </c>
      <c r="G24" s="78" t="s">
        <v>2452</v>
      </c>
      <c r="H24" s="204" t="s">
        <v>606</v>
      </c>
    </row>
    <row r="25" spans="1:8">
      <c r="A25" s="6" t="s">
        <v>1689</v>
      </c>
      <c r="B25" s="61" t="str">
        <f>'Specimen-8.'!C37</f>
        <v>Khi bệnh phẩm bị từ chối, phòng thí nghiệm có thông báo ngay cho phường hoặc phòng khám để có thể lấy bệnh phẩm mới không?</v>
      </c>
      <c r="C25" s="77">
        <f>'Specimen-8.'!D37</f>
        <v>0</v>
      </c>
      <c r="D25" s="6" t="s">
        <v>5685</v>
      </c>
      <c r="E25" s="71" t="str">
        <f>IF(C25="No","Red Flag","'")</f>
        <v>'</v>
      </c>
      <c r="F25" s="6">
        <f t="shared" si="0"/>
        <v>0</v>
      </c>
      <c r="G25" s="78" t="s">
        <v>2452</v>
      </c>
      <c r="H25" s="204" t="s">
        <v>612</v>
      </c>
    </row>
    <row r="26" spans="1:8">
      <c r="A26" s="6" t="s">
        <v>1690</v>
      </c>
      <c r="B26" s="61" t="str">
        <f>'Processing-9.'!C7</f>
        <v>Nếu nhuộm Gram từ chai là dương tính, phòng xét nghiệm có gọi kết quả cho bác sĩ ngay lập tức không?</v>
      </c>
      <c r="C26" s="77">
        <f>'Processing-9.'!D7</f>
        <v>0</v>
      </c>
      <c r="D26" s="6" t="s">
        <v>5685</v>
      </c>
      <c r="E26" s="71" t="str">
        <f t="shared" ref="E26:E27" si="2">IF(C26="No","Red Flag","'")</f>
        <v>'</v>
      </c>
      <c r="F26" s="6">
        <f t="shared" si="0"/>
        <v>0</v>
      </c>
      <c r="G26" s="78" t="s">
        <v>2453</v>
      </c>
      <c r="H26" s="204" t="s">
        <v>635</v>
      </c>
    </row>
    <row r="27" spans="1:8">
      <c r="A27" s="6" t="s">
        <v>1691</v>
      </c>
      <c r="B27" s="61" t="str">
        <f>'Processing-9.'!C8</f>
        <v>Khi môi trường nuôi cấy máu dương tính được cấy truyền, một đĩa sô cô la có được bao gồm để đảm bảo phục hồi các sinh vật khó tính không?</v>
      </c>
      <c r="C27" s="77">
        <f>'Processing-9.'!D8</f>
        <v>0</v>
      </c>
      <c r="D27" s="6" t="s">
        <v>5685</v>
      </c>
      <c r="E27" s="71" t="str">
        <f t="shared" si="2"/>
        <v>'</v>
      </c>
      <c r="F27" s="6">
        <f t="shared" si="0"/>
        <v>0</v>
      </c>
      <c r="G27" s="78" t="s">
        <v>2453</v>
      </c>
      <c r="H27" s="204" t="s">
        <v>636</v>
      </c>
    </row>
    <row r="28" spans="1:8">
      <c r="A28" s="6" t="s">
        <v>1692</v>
      </c>
      <c r="B28" s="61" t="str">
        <f>'Processing-9.'!C9</f>
        <v>Phòng thí nghiệm có cấy nhiều hơn một mẫu bệnh nhân trên cùng một đĩa petri không?</v>
      </c>
      <c r="C28" s="77">
        <f>'Processing-9.'!D9</f>
        <v>0</v>
      </c>
      <c r="D28" s="6" t="s">
        <v>5685</v>
      </c>
      <c r="E28" s="71" t="str">
        <f>IF(C28="Yes","Red Flag","'")</f>
        <v>'</v>
      </c>
      <c r="F28" s="6">
        <f t="shared" si="0"/>
        <v>0</v>
      </c>
      <c r="G28" s="78" t="s">
        <v>2453</v>
      </c>
      <c r="H28" s="204" t="s">
        <v>637</v>
      </c>
    </row>
    <row r="29" spans="1:8">
      <c r="A29" s="6" t="s">
        <v>1693</v>
      </c>
      <c r="B29" s="61" t="str">
        <f>'Processing-9.'!C12</f>
        <v>Phòng thí nghiệm có thực hiện AST trên các sinh vật có khả năng ngoại nhiễm không?</v>
      </c>
      <c r="C29" s="77">
        <f>'Processing-9.'!D12</f>
        <v>0</v>
      </c>
      <c r="D29" s="6" t="s">
        <v>5688</v>
      </c>
      <c r="E29" s="71" t="str">
        <f>IF(C29="Yes","Red Flag","'")</f>
        <v>'</v>
      </c>
      <c r="F29" s="6">
        <f t="shared" si="0"/>
        <v>0</v>
      </c>
      <c r="G29" s="78" t="s">
        <v>2453</v>
      </c>
      <c r="H29" s="204" t="s">
        <v>639</v>
      </c>
    </row>
    <row r="30" spans="1:8">
      <c r="A30" s="6" t="s">
        <v>1694</v>
      </c>
      <c r="B30" s="61" t="str">
        <f>'Processing-9.'!C38</f>
        <v>Phòng thí nghiệm có cấy nhiều hơn một mẫu bệnh nhân trên cùng một đĩa petri không?</v>
      </c>
      <c r="C30" s="77">
        <f>'Processing-9.'!D38</f>
        <v>0</v>
      </c>
      <c r="D30" s="6" t="s">
        <v>5688</v>
      </c>
      <c r="E30" s="71" t="str">
        <f>IF(C30="Yes","Red Flag","'")</f>
        <v>'</v>
      </c>
      <c r="F30" s="6">
        <f t="shared" si="0"/>
        <v>0</v>
      </c>
      <c r="G30" s="78" t="s">
        <v>2453</v>
      </c>
      <c r="H30" s="204" t="s">
        <v>1217</v>
      </c>
    </row>
    <row r="31" spans="1:8">
      <c r="A31" s="6" t="s">
        <v>1695</v>
      </c>
      <c r="B31" s="61" t="str">
        <f>'Processing-9.'!C53</f>
        <v>Phòng thí nghiệm có cấy nhiều hơn một mẫu bệnh nhân trên cùng một đĩa petri không?</v>
      </c>
      <c r="C31" s="77">
        <f>'Processing-9.'!D53</f>
        <v>0</v>
      </c>
      <c r="D31" s="6" t="s">
        <v>5688</v>
      </c>
      <c r="E31" s="71" t="str">
        <f>IF(C31="Yes","Red Flag","'")</f>
        <v>'</v>
      </c>
      <c r="F31" s="6">
        <f t="shared" si="0"/>
        <v>0</v>
      </c>
      <c r="G31" s="78" t="s">
        <v>2453</v>
      </c>
      <c r="H31" s="204" t="s">
        <v>5690</v>
      </c>
    </row>
    <row r="32" spans="1:8">
      <c r="A32" s="6" t="s">
        <v>1696</v>
      </c>
      <c r="B32" s="61" t="str">
        <f>'Identification-10.'!C20</f>
        <v>Thử nghiệm catalase có được thực hiện trước khi thử nghiệm coagulase trên các chủng Staph nghi ngờ không?</v>
      </c>
      <c r="C32" s="77">
        <f>'Identification-10.'!D20</f>
        <v>0</v>
      </c>
      <c r="D32" s="6" t="s">
        <v>5691</v>
      </c>
      <c r="E32" s="71" t="str">
        <f>IF(C32=2,"Red Flag",IF(C32=3,"Red Flag","'"))</f>
        <v>'</v>
      </c>
      <c r="F32" s="6">
        <f t="shared" si="0"/>
        <v>0</v>
      </c>
      <c r="G32" s="78" t="s">
        <v>2454</v>
      </c>
      <c r="H32" s="204" t="s">
        <v>1226</v>
      </c>
    </row>
    <row r="33" spans="1:8">
      <c r="A33" s="6" t="s">
        <v>1697</v>
      </c>
      <c r="B33" s="61" t="str">
        <f>'Identification-10.'!C31</f>
        <v>Kết quả coagulase trên lame âm tính có được xác nhận bằng xét nghiệm coagulase dạng ống trước khi được báo cáo không?</v>
      </c>
      <c r="C33" s="77">
        <f>'Identification-10.'!D31</f>
        <v>0</v>
      </c>
      <c r="D33" s="6" t="s">
        <v>5691</v>
      </c>
      <c r="E33" s="71" t="str">
        <f>IF(C33=2,"Red Flag",IF(C33=3,"Red Flag","'"))</f>
        <v>'</v>
      </c>
      <c r="F33" s="6">
        <f t="shared" si="0"/>
        <v>0</v>
      </c>
      <c r="G33" s="78" t="s">
        <v>2454</v>
      </c>
      <c r="H33" s="204" t="s">
        <v>1234</v>
      </c>
    </row>
    <row r="34" spans="1:8">
      <c r="A34" s="6" t="s">
        <v>1698</v>
      </c>
      <c r="B34" s="61" t="str">
        <f>'Identification-10.'!C81</f>
        <v>Nếu kết quả Optochin là không chuẩn (9-13mm), thì độ hòa tan trong mật hoặc xét nghiệm bổ sung khác có được thực hiện để xác nhận ID không?</v>
      </c>
      <c r="C34" s="77">
        <f>'Identification-10.'!D81</f>
        <v>0</v>
      </c>
      <c r="D34" s="6" t="s">
        <v>5685</v>
      </c>
      <c r="E34" s="71" t="str">
        <f t="shared" ref="E34:E36" si="3">IF(C34="No","Red Flag","'")</f>
        <v>'</v>
      </c>
      <c r="F34" s="6">
        <f t="shared" si="0"/>
        <v>0</v>
      </c>
      <c r="G34" s="78" t="s">
        <v>2454</v>
      </c>
      <c r="H34" s="204" t="s">
        <v>1272</v>
      </c>
    </row>
    <row r="35" spans="1:8" ht="25.5">
      <c r="A35" s="6" t="s">
        <v>1699</v>
      </c>
      <c r="B35" s="61" t="str">
        <f>'Identification-10.'!B221</f>
        <v>When an ID result (bionumber) does not reach the threshold for an acceptable identification, is there evidence that appropriate action is taken, such as repeating the test by another method or performing additional biochemical tests?</v>
      </c>
      <c r="C35" s="77">
        <f>'Identification-10.'!D221</f>
        <v>0</v>
      </c>
      <c r="D35" s="6" t="s">
        <v>5685</v>
      </c>
      <c r="E35" s="71" t="str">
        <f t="shared" ref="E35" si="4">IF(C35="No","Red Flag","'")</f>
        <v>'</v>
      </c>
      <c r="F35" s="6">
        <f>IF(E35="Red Flag",1,0)</f>
        <v>0</v>
      </c>
      <c r="G35" s="78" t="s">
        <v>2454</v>
      </c>
      <c r="H35" s="204" t="s">
        <v>1385</v>
      </c>
    </row>
    <row r="36" spans="1:8" ht="25.5">
      <c r="A36" s="6" t="s">
        <v>1700</v>
      </c>
      <c r="B36" s="61" t="str">
        <f>'Identification-10.'!B235</f>
        <v>When the instrument software flags an ID result as questionable, is there evidence that appropriate action is taken, such as repeating the test by another method or performing additional biochemical tests?</v>
      </c>
      <c r="C36" s="77">
        <f>'Identification-10.'!D235</f>
        <v>0</v>
      </c>
      <c r="D36" s="6" t="s">
        <v>5685</v>
      </c>
      <c r="E36" s="71" t="str">
        <f t="shared" si="3"/>
        <v>'</v>
      </c>
      <c r="F36" s="6">
        <f t="shared" si="0"/>
        <v>0</v>
      </c>
      <c r="G36" s="78" t="s">
        <v>2454</v>
      </c>
      <c r="H36" s="204" t="s">
        <v>2381</v>
      </c>
    </row>
    <row r="37" spans="1:8">
      <c r="A37" s="6" t="s">
        <v>1701</v>
      </c>
      <c r="B37" s="64" t="str">
        <f>'Basic AST-11.'!B21</f>
        <v>Does the lab ever intentionally mix two different organisms in the same inoculum for AST?</v>
      </c>
      <c r="C37" s="77">
        <f>'Basic AST-11.'!D21</f>
        <v>0</v>
      </c>
      <c r="D37" s="6" t="s">
        <v>5688</v>
      </c>
      <c r="E37" s="71" t="str">
        <f>IF(C37="Yes","Red Flag","'")</f>
        <v>'</v>
      </c>
      <c r="F37" s="6">
        <f t="shared" si="0"/>
        <v>0</v>
      </c>
      <c r="G37" s="78" t="s">
        <v>2455</v>
      </c>
      <c r="H37" s="204" t="s">
        <v>1401</v>
      </c>
    </row>
    <row r="38" spans="1:8" ht="25.5">
      <c r="A38" s="6" t="s">
        <v>1702</v>
      </c>
      <c r="B38" s="64" t="str">
        <f>'Basic AST-11.'!B68</f>
        <v>Is there evidence that appropriate actions are taken when the AST instrument software flags an AST result as questionable (such as checking for purity or repeating the test by another method)?</v>
      </c>
      <c r="C38" s="77">
        <f>'Basic AST-11.'!D68</f>
        <v>0</v>
      </c>
      <c r="D38" s="6" t="s">
        <v>5685</v>
      </c>
      <c r="E38" s="71" t="str">
        <f t="shared" ref="E38:E40" si="5">IF(C38="No","Red Flag","'")</f>
        <v>'</v>
      </c>
      <c r="F38" s="6">
        <f t="shared" si="0"/>
        <v>0</v>
      </c>
      <c r="G38" s="78" t="s">
        <v>2455</v>
      </c>
      <c r="H38" s="204" t="s">
        <v>1434</v>
      </c>
    </row>
    <row r="39" spans="1:8">
      <c r="A39" s="6" t="s">
        <v>2038</v>
      </c>
      <c r="B39" s="64" t="str">
        <f>'Basic AST-11.'!B79</f>
        <v xml:space="preserve">Is there evidence of such actions being taken? </v>
      </c>
      <c r="C39" s="77">
        <f>'Basic AST-11.'!D79</f>
        <v>0</v>
      </c>
      <c r="D39" s="6" t="s">
        <v>5685</v>
      </c>
      <c r="E39" s="71" t="str">
        <f t="shared" si="5"/>
        <v>'</v>
      </c>
      <c r="F39" s="6">
        <f t="shared" si="0"/>
        <v>0</v>
      </c>
      <c r="G39" s="78" t="s">
        <v>2455</v>
      </c>
      <c r="H39" s="204" t="s">
        <v>1440</v>
      </c>
    </row>
    <row r="40" spans="1:8" ht="25.5">
      <c r="A40" s="6" t="s">
        <v>2039</v>
      </c>
      <c r="B40" s="64" t="str">
        <f>'Basic AST-11.'!B96</f>
        <v>Look at the cefotaxime disks currently in use. Does the drug concentration correspond correctly to the standard the lab uses? (CLSI breakpoints require 30ug disks, EUCAST breakpoints require 5ug disks).</v>
      </c>
      <c r="C40" s="77">
        <f>'Basic AST-11.'!D96</f>
        <v>0</v>
      </c>
      <c r="D40" s="6" t="s">
        <v>5685</v>
      </c>
      <c r="E40" s="71" t="str">
        <f t="shared" si="5"/>
        <v>'</v>
      </c>
      <c r="F40" s="6">
        <f t="shared" si="0"/>
        <v>0</v>
      </c>
      <c r="G40" s="78" t="s">
        <v>2455</v>
      </c>
      <c r="H40" s="204" t="s">
        <v>1450</v>
      </c>
    </row>
    <row r="41" spans="1:8" ht="25.5">
      <c r="A41" s="6" t="s">
        <v>2040</v>
      </c>
      <c r="B41" s="64" t="str">
        <f>'Basic AST-11.'!B97</f>
        <v>Look at the ceftazidime disks currently in use. Does the drug concentration correspond correctly to the standard in use? (CLSI breakpoints require 30ug disks, EUCAST breakpoints require 10ug)</v>
      </c>
      <c r="C41" s="77">
        <f>'Basic AST-11.'!D97</f>
        <v>0</v>
      </c>
      <c r="D41" s="6" t="s">
        <v>5685</v>
      </c>
      <c r="E41" s="71" t="str">
        <f t="shared" ref="E41:E42" si="6">IF(C41="No","Red Flag","'")</f>
        <v>'</v>
      </c>
      <c r="F41" s="6">
        <f t="shared" si="0"/>
        <v>0</v>
      </c>
      <c r="G41" s="78" t="s">
        <v>2455</v>
      </c>
      <c r="H41" s="204" t="s">
        <v>1822</v>
      </c>
    </row>
    <row r="42" spans="1:8" ht="25.5">
      <c r="A42" s="6" t="s">
        <v>2041</v>
      </c>
      <c r="B42" s="64" t="str">
        <f>'Basic AST-11.'!B98</f>
        <v>Look at the piperacillin-tazobactam disks currently in use. Does the drug concentration correspond correctly to the standard in use? (CLSI breakpoints require 100/10ug disks, EUCAST breakpoints require 30/6ug disks).</v>
      </c>
      <c r="C42" s="77">
        <f>'Basic AST-11.'!D98</f>
        <v>0</v>
      </c>
      <c r="D42" s="6" t="s">
        <v>5685</v>
      </c>
      <c r="E42" s="71" t="str">
        <f t="shared" si="6"/>
        <v>'</v>
      </c>
      <c r="F42" s="6">
        <f t="shared" si="0"/>
        <v>0</v>
      </c>
      <c r="G42" s="78" t="s">
        <v>2455</v>
      </c>
      <c r="H42" s="204" t="s">
        <v>2401</v>
      </c>
    </row>
    <row r="43" spans="1:8">
      <c r="A43" s="6"/>
      <c r="B43" s="64" t="str">
        <f>'AST Expert rules-12.'!B5</f>
        <v xml:space="preserve">Review a patient AST report for a Salmonella or Shigella isolate. Were any of the following drug classes tested or reported? </v>
      </c>
      <c r="C43" s="206"/>
      <c r="F43" s="5"/>
      <c r="G43" s="5"/>
    </row>
    <row r="44" spans="1:8">
      <c r="A44" s="6" t="s">
        <v>2042</v>
      </c>
      <c r="B44" s="105" t="str">
        <f>'AST Expert rules-12.'!B7</f>
        <v>1st generation cephalosporins (cefazolin, cephalothin, cephapririn, cephadrine)</v>
      </c>
      <c r="C44" s="77">
        <f>'AST Expert rules-12.'!D7</f>
        <v>0</v>
      </c>
      <c r="D44" s="6" t="s">
        <v>5688</v>
      </c>
      <c r="E44" s="71" t="str">
        <f>IF(C44="Yes","Red Flag","'")</f>
        <v>'</v>
      </c>
      <c r="F44" s="6">
        <f t="shared" si="0"/>
        <v>0</v>
      </c>
      <c r="G44" s="78" t="s">
        <v>2456</v>
      </c>
      <c r="H44" s="204" t="s">
        <v>1451</v>
      </c>
    </row>
    <row r="45" spans="1:8">
      <c r="A45" s="6" t="s">
        <v>2043</v>
      </c>
      <c r="B45" s="105" t="str">
        <f>'AST Expert rules-12.'!B8</f>
        <v>2nd generation cephalosporins (cefuroxime, cefonicid, cefamandole)</v>
      </c>
      <c r="C45" s="77">
        <f>'AST Expert rules-12.'!D8</f>
        <v>0</v>
      </c>
      <c r="D45" s="6" t="s">
        <v>5688</v>
      </c>
      <c r="E45" s="71" t="str">
        <f t="shared" ref="E45:E48" si="7">IF(C45="Yes","Red Flag","'")</f>
        <v>'</v>
      </c>
      <c r="F45" s="6">
        <f t="shared" si="0"/>
        <v>0</v>
      </c>
      <c r="G45" s="78" t="s">
        <v>2456</v>
      </c>
      <c r="H45" s="204" t="s">
        <v>1452</v>
      </c>
    </row>
    <row r="46" spans="1:8">
      <c r="A46" s="6" t="s">
        <v>2044</v>
      </c>
      <c r="B46" s="105" t="str">
        <f>'AST Expert rules-12.'!B9</f>
        <v>Cephamycins (cefoxitin, cefotetan)</v>
      </c>
      <c r="C46" s="77">
        <f>'AST Expert rules-12.'!D9</f>
        <v>0</v>
      </c>
      <c r="D46" s="6" t="s">
        <v>5688</v>
      </c>
      <c r="E46" s="71" t="str">
        <f t="shared" si="7"/>
        <v>'</v>
      </c>
      <c r="F46" s="6">
        <f t="shared" si="0"/>
        <v>0</v>
      </c>
      <c r="G46" s="78" t="s">
        <v>2456</v>
      </c>
      <c r="H46" s="204" t="s">
        <v>1453</v>
      </c>
    </row>
    <row r="47" spans="1:8">
      <c r="A47" s="6" t="s">
        <v>2045</v>
      </c>
      <c r="B47" s="105" t="str">
        <f>'AST Expert rules-12.'!B10</f>
        <v>Aminoglycosides (gentamicin, tobramycin, amikacin)</v>
      </c>
      <c r="C47" s="77">
        <f>'AST Expert rules-12.'!D10</f>
        <v>0</v>
      </c>
      <c r="D47" s="6" t="s">
        <v>5688</v>
      </c>
      <c r="E47" s="71" t="str">
        <f t="shared" si="7"/>
        <v>'</v>
      </c>
      <c r="F47" s="6">
        <f t="shared" si="0"/>
        <v>0</v>
      </c>
      <c r="G47" s="78" t="s">
        <v>2456</v>
      </c>
      <c r="H47" s="204" t="s">
        <v>1454</v>
      </c>
    </row>
    <row r="48" spans="1:8">
      <c r="A48" s="6" t="s">
        <v>2046</v>
      </c>
      <c r="B48" s="64" t="str">
        <f>'AST Expert rules-12.'!B11</f>
        <v>Does the lab use Nalidixic Acid to screen Salmonella isolates for ciprofloxacin resistance?</v>
      </c>
      <c r="C48" s="77">
        <f>'AST Expert rules-12.'!D11</f>
        <v>0</v>
      </c>
      <c r="D48" s="6" t="s">
        <v>5688</v>
      </c>
      <c r="E48" s="71" t="str">
        <f t="shared" si="7"/>
        <v>'</v>
      </c>
      <c r="F48" s="6">
        <f t="shared" si="0"/>
        <v>0</v>
      </c>
      <c r="G48" s="78" t="s">
        <v>2456</v>
      </c>
      <c r="H48" s="204" t="s">
        <v>1455</v>
      </c>
    </row>
    <row r="49" spans="1:8" ht="25.5">
      <c r="A49" s="6" t="s">
        <v>2047</v>
      </c>
      <c r="B49" s="64" t="str">
        <f>'AST Expert rules-12.'!B13</f>
        <v>Does the lab use the correct fluoroquinolone (FQ) breakpoints for Salmonella spp? (Enterobacteriaceae FQ breakpoints should not be used for Salmonella spp).</v>
      </c>
      <c r="C49" s="77">
        <f>'AST Expert rules-12.'!D13</f>
        <v>0</v>
      </c>
      <c r="D49" s="6" t="s">
        <v>5685</v>
      </c>
      <c r="E49" s="71" t="str">
        <f t="shared" ref="E49:E52" si="8">IF(C49="No","Red Flag","'")</f>
        <v>'</v>
      </c>
      <c r="F49" s="6">
        <f t="shared" si="0"/>
        <v>0</v>
      </c>
      <c r="G49" s="78" t="s">
        <v>2456</v>
      </c>
      <c r="H49" s="204" t="s">
        <v>1456</v>
      </c>
    </row>
    <row r="50" spans="1:8" ht="38.25">
      <c r="A50" s="6" t="s">
        <v>2048</v>
      </c>
      <c r="B50" s="64" t="str">
        <f>'AST Expert rules-12.'!B42</f>
        <v>Labs that do NOT use current cephalosporin and aztreonam breakpoints must perform routine ESBL phenotype testing. For ESBL-positive isolates, all penicillins, cephalosporins, and aztreonam that test susceptible must be reported as resistant. Is this practice (changing ESBL + interpretations from S to R) in place?</v>
      </c>
      <c r="C50" s="77">
        <f>'AST Expert rules-12.'!D42</f>
        <v>0</v>
      </c>
      <c r="D50" s="6" t="s">
        <v>5685</v>
      </c>
      <c r="E50" s="71" t="str">
        <f t="shared" si="8"/>
        <v>'</v>
      </c>
      <c r="F50" s="6">
        <f t="shared" si="0"/>
        <v>0</v>
      </c>
      <c r="G50" s="78" t="s">
        <v>2456</v>
      </c>
      <c r="H50" s="204" t="s">
        <v>1476</v>
      </c>
    </row>
    <row r="51" spans="1:8" ht="25.5">
      <c r="A51" s="6" t="s">
        <v>2049</v>
      </c>
      <c r="B51" s="64" t="str">
        <f>'AST Expert rules-12.'!B43</f>
        <v>Labs that do NOT use current aztreonam and cephalosporin breakpoints should attach a warning comment to the report for ESBL positive organisms: “ESBL-producers should be considered clinically resistant to all penicillins, cephalosporins, and aztreonam.” Is this practice in place?</v>
      </c>
      <c r="C51" s="77">
        <f>'AST Expert rules-12.'!D43</f>
        <v>0</v>
      </c>
      <c r="D51" s="6" t="s">
        <v>5685</v>
      </c>
      <c r="E51" s="71" t="str">
        <f t="shared" si="8"/>
        <v>'</v>
      </c>
      <c r="F51" s="6">
        <f t="shared" si="0"/>
        <v>0</v>
      </c>
      <c r="G51" s="78" t="s">
        <v>2456</v>
      </c>
      <c r="H51" s="204" t="s">
        <v>1477</v>
      </c>
    </row>
    <row r="52" spans="1:8" ht="38.25">
      <c r="A52" s="6" t="s">
        <v>2050</v>
      </c>
      <c r="B52" s="64" t="str">
        <f>'AST Expert rules-12.'!B55</f>
        <v>Labs that do NOT use current carbapenem breakpoints must perform routine testing for carbapenemase production (e.g. CarbaNP, mCIM, or a molecular assay). If a carbapenemase is detected, all carbapenems that test susceptible must be reported as resistant. Is this practice (changing results from S to R based on positive carbapenemase test result) in place?</v>
      </c>
      <c r="C52" s="77">
        <f>'AST Expert rules-12.'!D55</f>
        <v>0</v>
      </c>
      <c r="D52" s="6" t="s">
        <v>5685</v>
      </c>
      <c r="E52" s="71" t="str">
        <f t="shared" si="8"/>
        <v>'</v>
      </c>
      <c r="F52" s="6">
        <f t="shared" si="0"/>
        <v>0</v>
      </c>
      <c r="G52" s="78" t="s">
        <v>2456</v>
      </c>
      <c r="H52" s="204" t="s">
        <v>5692</v>
      </c>
    </row>
    <row r="53" spans="1:8">
      <c r="A53" s="69"/>
      <c r="B53" s="64" t="str">
        <f>'AST Expert rules-12.'!B59</f>
        <v>Does the lab perform any of the following phenotypic tests for carbapenemase production?</v>
      </c>
      <c r="C53" s="5"/>
      <c r="F53" s="5"/>
      <c r="G53" s="78"/>
    </row>
    <row r="54" spans="1:8">
      <c r="A54" s="6" t="s">
        <v>2051</v>
      </c>
      <c r="B54" s="105" t="str">
        <f>'AST Expert rules-12.'!B60</f>
        <v>Modified Hodge test</v>
      </c>
      <c r="C54" s="77">
        <f>'AST Expert rules-12.'!D60</f>
        <v>0</v>
      </c>
      <c r="D54" s="6" t="s">
        <v>5688</v>
      </c>
      <c r="E54" s="71" t="str">
        <f>IF(C54="Yes","Red Flag","'")</f>
        <v>'</v>
      </c>
      <c r="F54" s="6">
        <f t="shared" si="0"/>
        <v>0</v>
      </c>
      <c r="G54" s="78" t="s">
        <v>2456</v>
      </c>
      <c r="H54" s="204" t="s">
        <v>1485</v>
      </c>
    </row>
    <row r="55" spans="1:8">
      <c r="A55" s="69"/>
      <c r="B55" s="64" t="str">
        <f>'AST Expert rules-12.'!B75</f>
        <v>Which methods does the lab use for colistin AST? (Check all that apply)</v>
      </c>
      <c r="C55" s="5"/>
      <c r="F55" s="5"/>
      <c r="G55" s="78"/>
    </row>
    <row r="56" spans="1:8">
      <c r="A56" s="6" t="s">
        <v>2052</v>
      </c>
      <c r="B56" s="105" t="str">
        <f>'AST Expert rules-12.'!B76</f>
        <v>Disk diffusion</v>
      </c>
      <c r="C56" s="77">
        <f>'AST Expert rules-12.'!D76</f>
        <v>0</v>
      </c>
      <c r="D56" s="6" t="s">
        <v>5688</v>
      </c>
      <c r="E56" s="71" t="str">
        <f t="shared" ref="E56:E64" si="9">IF(C56="Yes","Red Flag","'")</f>
        <v>'</v>
      </c>
      <c r="F56" s="6">
        <f t="shared" si="0"/>
        <v>0</v>
      </c>
      <c r="G56" s="78" t="s">
        <v>2456</v>
      </c>
      <c r="H56" s="204" t="s">
        <v>1493</v>
      </c>
    </row>
    <row r="57" spans="1:8">
      <c r="A57" s="6" t="s">
        <v>2053</v>
      </c>
      <c r="B57" s="105" t="str">
        <f>'AST Expert rules-12.'!B77</f>
        <v>Gradient strip (e.g., Etest/Liofilchem)</v>
      </c>
      <c r="C57" s="77">
        <f>'AST Expert rules-12.'!D77</f>
        <v>0</v>
      </c>
      <c r="D57" s="6" t="s">
        <v>5688</v>
      </c>
      <c r="E57" s="71" t="str">
        <f t="shared" si="9"/>
        <v>'</v>
      </c>
      <c r="F57" s="6">
        <f t="shared" si="0"/>
        <v>0</v>
      </c>
      <c r="G57" s="78" t="s">
        <v>2456</v>
      </c>
      <c r="H57" s="204" t="s">
        <v>1494</v>
      </c>
    </row>
    <row r="58" spans="1:8">
      <c r="A58" s="6" t="s">
        <v>2054</v>
      </c>
      <c r="B58" s="105" t="str">
        <f>'AST Expert rules-12.'!B78</f>
        <v>Automated instrument (e.g., Vitek/Phoenix)</v>
      </c>
      <c r="C58" s="77">
        <f>'AST Expert rules-12.'!D78</f>
        <v>0</v>
      </c>
      <c r="D58" s="6" t="s">
        <v>5688</v>
      </c>
      <c r="E58" s="71" t="str">
        <f t="shared" si="9"/>
        <v>'</v>
      </c>
      <c r="F58" s="6">
        <f t="shared" si="0"/>
        <v>0</v>
      </c>
      <c r="G58" s="78" t="s">
        <v>2456</v>
      </c>
      <c r="H58" s="204" t="s">
        <v>1495</v>
      </c>
    </row>
    <row r="59" spans="1:8">
      <c r="A59" s="6" t="s">
        <v>2055</v>
      </c>
      <c r="B59" s="105" t="str">
        <f>'AST Expert rules-12.'!B79</f>
        <v>Broth microdilution (BMD) with Polysorbate 80</v>
      </c>
      <c r="C59" s="77">
        <f>'AST Expert rules-12.'!D79</f>
        <v>0</v>
      </c>
      <c r="D59" s="6" t="s">
        <v>5688</v>
      </c>
      <c r="E59" s="71" t="str">
        <f t="shared" si="9"/>
        <v>'</v>
      </c>
      <c r="F59" s="6">
        <f t="shared" si="0"/>
        <v>0</v>
      </c>
      <c r="G59" s="78" t="s">
        <v>2456</v>
      </c>
      <c r="H59" s="204" t="s">
        <v>1496</v>
      </c>
    </row>
    <row r="60" spans="1:8">
      <c r="A60" s="6" t="s">
        <v>2056</v>
      </c>
      <c r="B60" s="105" t="str">
        <f>'AST Expert rules-12.'!B82</f>
        <v>Other method, please specify in comments</v>
      </c>
      <c r="C60" s="77">
        <f>'AST Expert rules-12.'!D82</f>
        <v>0</v>
      </c>
      <c r="D60" s="6" t="s">
        <v>5688</v>
      </c>
      <c r="E60" s="71" t="str">
        <f t="shared" si="9"/>
        <v>'</v>
      </c>
      <c r="F60" s="6">
        <f t="shared" si="0"/>
        <v>0</v>
      </c>
      <c r="G60" s="78" t="s">
        <v>2456</v>
      </c>
      <c r="H60" s="204" t="s">
        <v>1499</v>
      </c>
    </row>
    <row r="61" spans="1:8">
      <c r="A61" s="6" t="s">
        <v>2057</v>
      </c>
      <c r="B61" s="61" t="str">
        <f>'AST Expert rules-12.'!B101</f>
        <v>Does the lab use Oxacillin disks to test for MRSA?</v>
      </c>
      <c r="C61" s="77">
        <f>'AST Expert rules-12.'!D101</f>
        <v>0</v>
      </c>
      <c r="D61" s="6" t="s">
        <v>5688</v>
      </c>
      <c r="E61" s="71" t="str">
        <f t="shared" si="9"/>
        <v>'</v>
      </c>
      <c r="F61" s="6">
        <f t="shared" si="0"/>
        <v>0</v>
      </c>
      <c r="G61" s="78" t="s">
        <v>2456</v>
      </c>
      <c r="H61" s="204" t="s">
        <v>1512</v>
      </c>
    </row>
    <row r="62" spans="1:8" ht="15">
      <c r="A62" s="6" t="s">
        <v>2058</v>
      </c>
      <c r="B62" s="61" t="str">
        <f>'AST Expert rules-12.'!B102</f>
        <v xml:space="preserve">When oxacillin and cefoxitin results are discrepant for S. aureus (one is S and one is R), how does the lab report oxacillin? </v>
      </c>
      <c r="C62" s="77">
        <f>'AST Expert rules-12.'!D102</f>
        <v>0</v>
      </c>
      <c r="D62" s="6">
        <v>1</v>
      </c>
      <c r="E62" s="208" t="str">
        <f>IF(C62=1,"Red Flag","'")</f>
        <v>'</v>
      </c>
      <c r="F62" s="6">
        <f t="shared" si="0"/>
        <v>0</v>
      </c>
      <c r="G62" s="78" t="s">
        <v>2456</v>
      </c>
      <c r="H62" s="204" t="s">
        <v>1513</v>
      </c>
    </row>
    <row r="63" spans="1:8">
      <c r="A63" s="6" t="s">
        <v>2059</v>
      </c>
      <c r="B63" s="61" t="str">
        <f>'AST Expert rules-12.'!B104</f>
        <v>Does the lab perform Staph aureus AST on any beta-lactam antibiotics other than penicillin, oxacillin, cefoxitin, or ceftaroline?</v>
      </c>
      <c r="C63" s="77">
        <f>'AST Expert rules-12.'!D104</f>
        <v>0</v>
      </c>
      <c r="D63" s="6" t="s">
        <v>5688</v>
      </c>
      <c r="E63" s="71" t="str">
        <f t="shared" si="9"/>
        <v>'</v>
      </c>
      <c r="F63" s="6">
        <f t="shared" si="0"/>
        <v>0</v>
      </c>
      <c r="G63" s="78" t="s">
        <v>2456</v>
      </c>
      <c r="H63" s="204" t="s">
        <v>1514</v>
      </c>
    </row>
    <row r="64" spans="1:8">
      <c r="A64" s="6" t="s">
        <v>2060</v>
      </c>
      <c r="B64" s="61" t="str">
        <f>'AST Expert rules-12.'!B105</f>
        <v>Does the lab use vancomycin disks to test for VISA/VRSA?</v>
      </c>
      <c r="C64" s="77">
        <f>'AST Expert rules-12.'!D105</f>
        <v>0</v>
      </c>
      <c r="D64" s="6" t="s">
        <v>5688</v>
      </c>
      <c r="E64" s="71" t="str">
        <f t="shared" si="9"/>
        <v>'</v>
      </c>
      <c r="F64" s="6">
        <f t="shared" si="0"/>
        <v>0</v>
      </c>
      <c r="G64" s="78" t="s">
        <v>2456</v>
      </c>
      <c r="H64" s="204" t="s">
        <v>1515</v>
      </c>
    </row>
    <row r="65" spans="1:8">
      <c r="A65" s="6" t="s">
        <v>2061</v>
      </c>
      <c r="B65" s="61" t="str">
        <f>'AST Expert rules-12.'!B110</f>
        <v>Are Staph aureus that are resistant to Erythromycin and susceptible or intermediate to Clindamycin tested for inducible clindamycin resistance?</v>
      </c>
      <c r="C65" s="77">
        <f>'AST Expert rules-12.'!D110</f>
        <v>0</v>
      </c>
      <c r="D65" s="6" t="s">
        <v>5685</v>
      </c>
      <c r="E65" s="71" t="str">
        <f t="shared" ref="E65" si="10">IF(C65="No","Red Flag","'")</f>
        <v>'</v>
      </c>
      <c r="F65" s="6">
        <f t="shared" si="0"/>
        <v>0</v>
      </c>
      <c r="G65" s="78" t="s">
        <v>2456</v>
      </c>
      <c r="H65" s="204" t="s">
        <v>1518</v>
      </c>
    </row>
    <row r="66" spans="1:8">
      <c r="A66" s="6"/>
      <c r="B66" s="64" t="str">
        <f>'AST Expert rules-12.'!B124</f>
        <v>Does the lab use the disk diffusion method to test any of the following antibiotics against S.pneumo?</v>
      </c>
      <c r="C66" s="2"/>
      <c r="D66" s="30"/>
      <c r="E66" s="2"/>
      <c r="F66" s="2"/>
      <c r="G66" s="78"/>
    </row>
    <row r="67" spans="1:8">
      <c r="A67" s="6" t="s">
        <v>2062</v>
      </c>
      <c r="B67" s="105" t="str">
        <f>'AST Expert rules-12.'!B125</f>
        <v>Penicillin</v>
      </c>
      <c r="C67" s="77">
        <f>'AST Expert rules-12.'!D125</f>
        <v>0</v>
      </c>
      <c r="D67" s="6" t="s">
        <v>5688</v>
      </c>
      <c r="E67" s="71" t="str">
        <f>IF(C67="Yes","Red Flag","'")</f>
        <v>'</v>
      </c>
      <c r="F67" s="6">
        <f t="shared" si="0"/>
        <v>0</v>
      </c>
      <c r="G67" s="78" t="s">
        <v>2456</v>
      </c>
      <c r="H67" s="204" t="s">
        <v>1524</v>
      </c>
    </row>
    <row r="68" spans="1:8">
      <c r="A68" s="6" t="s">
        <v>2063</v>
      </c>
      <c r="B68" s="105" t="str">
        <f>'AST Expert rules-12.'!B126</f>
        <v>Amoxicillin</v>
      </c>
      <c r="C68" s="77">
        <f>'AST Expert rules-12.'!D126</f>
        <v>0</v>
      </c>
      <c r="D68" s="6" t="s">
        <v>5688</v>
      </c>
      <c r="E68" s="71" t="str">
        <f t="shared" ref="E68:E76" si="11">IF(C68="Yes","Red Flag","'")</f>
        <v>'</v>
      </c>
      <c r="F68" s="6">
        <f t="shared" si="0"/>
        <v>0</v>
      </c>
      <c r="G68" s="78" t="s">
        <v>2456</v>
      </c>
      <c r="H68" s="204" t="s">
        <v>1525</v>
      </c>
    </row>
    <row r="69" spans="1:8">
      <c r="A69" s="6" t="s">
        <v>2064</v>
      </c>
      <c r="B69" s="105" t="str">
        <f>'AST Expert rules-12.'!B127</f>
        <v>Ampicillin</v>
      </c>
      <c r="C69" s="77">
        <f>'AST Expert rules-12.'!D127</f>
        <v>0</v>
      </c>
      <c r="D69" s="6" t="s">
        <v>5688</v>
      </c>
      <c r="E69" s="71" t="str">
        <f t="shared" si="11"/>
        <v>'</v>
      </c>
      <c r="F69" s="6">
        <f t="shared" si="0"/>
        <v>0</v>
      </c>
      <c r="G69" s="78" t="s">
        <v>2456</v>
      </c>
      <c r="H69" s="204" t="s">
        <v>1526</v>
      </c>
    </row>
    <row r="70" spans="1:8">
      <c r="A70" s="6" t="s">
        <v>2065</v>
      </c>
      <c r="B70" s="105" t="str">
        <f>'AST Expert rules-12.'!B128</f>
        <v>Cefotaxime</v>
      </c>
      <c r="C70" s="77">
        <f>'AST Expert rules-12.'!D128</f>
        <v>0</v>
      </c>
      <c r="D70" s="6" t="s">
        <v>5688</v>
      </c>
      <c r="E70" s="71" t="str">
        <f t="shared" si="11"/>
        <v>'</v>
      </c>
      <c r="F70" s="6">
        <f t="shared" si="0"/>
        <v>0</v>
      </c>
      <c r="G70" s="78" t="s">
        <v>2456</v>
      </c>
      <c r="H70" s="204" t="s">
        <v>1527</v>
      </c>
    </row>
    <row r="71" spans="1:8">
      <c r="A71" s="6" t="s">
        <v>2066</v>
      </c>
      <c r="B71" s="105" t="str">
        <f>'AST Expert rules-12.'!B129</f>
        <v>Ceftriaxone</v>
      </c>
      <c r="C71" s="77">
        <f>'AST Expert rules-12.'!D129</f>
        <v>0</v>
      </c>
      <c r="D71" s="6" t="s">
        <v>5688</v>
      </c>
      <c r="E71" s="71" t="str">
        <f t="shared" si="11"/>
        <v>'</v>
      </c>
      <c r="F71" s="6">
        <f t="shared" si="0"/>
        <v>0</v>
      </c>
      <c r="G71" s="78" t="s">
        <v>2456</v>
      </c>
      <c r="H71" s="204" t="s">
        <v>1528</v>
      </c>
    </row>
    <row r="72" spans="1:8">
      <c r="A72" s="6" t="s">
        <v>2067</v>
      </c>
      <c r="B72" s="105" t="str">
        <f>'AST Expert rules-12.'!B130</f>
        <v>Cefuroxime</v>
      </c>
      <c r="C72" s="77">
        <f>'AST Expert rules-12.'!D130</f>
        <v>0</v>
      </c>
      <c r="D72" s="6" t="s">
        <v>5688</v>
      </c>
      <c r="E72" s="71" t="str">
        <f t="shared" si="11"/>
        <v>'</v>
      </c>
      <c r="F72" s="6">
        <f t="shared" si="0"/>
        <v>0</v>
      </c>
      <c r="G72" s="78" t="s">
        <v>2456</v>
      </c>
      <c r="H72" s="204" t="s">
        <v>1529</v>
      </c>
    </row>
    <row r="73" spans="1:8">
      <c r="A73" s="6" t="s">
        <v>2068</v>
      </c>
      <c r="B73" s="105" t="str">
        <f>'AST Expert rules-12.'!B131</f>
        <v>Cefepime</v>
      </c>
      <c r="C73" s="77">
        <f>'AST Expert rules-12.'!D131</f>
        <v>0</v>
      </c>
      <c r="D73" s="6" t="s">
        <v>5688</v>
      </c>
      <c r="E73" s="71" t="str">
        <f t="shared" si="11"/>
        <v>'</v>
      </c>
      <c r="F73" s="6">
        <f t="shared" si="0"/>
        <v>0</v>
      </c>
      <c r="G73" s="78" t="s">
        <v>2456</v>
      </c>
      <c r="H73" s="204" t="s">
        <v>1530</v>
      </c>
    </row>
    <row r="74" spans="1:8">
      <c r="A74" s="6" t="s">
        <v>2069</v>
      </c>
      <c r="B74" s="105" t="str">
        <f>'AST Expert rules-12.'!B132</f>
        <v>Ertapenem</v>
      </c>
      <c r="C74" s="77">
        <f>'AST Expert rules-12.'!D132</f>
        <v>0</v>
      </c>
      <c r="D74" s="6" t="s">
        <v>5688</v>
      </c>
      <c r="E74" s="71" t="str">
        <f t="shared" si="11"/>
        <v>'</v>
      </c>
      <c r="F74" s="6">
        <f t="shared" ref="F74:F115" si="12">IF(E74="Red Flag",1,0)</f>
        <v>0</v>
      </c>
      <c r="G74" s="78" t="s">
        <v>2456</v>
      </c>
      <c r="H74" s="204" t="s">
        <v>1531</v>
      </c>
    </row>
    <row r="75" spans="1:8">
      <c r="A75" s="6" t="s">
        <v>2070</v>
      </c>
      <c r="B75" s="105" t="str">
        <f>'AST Expert rules-12.'!B133</f>
        <v>Meropenem</v>
      </c>
      <c r="C75" s="77">
        <f>'AST Expert rules-12.'!D133</f>
        <v>0</v>
      </c>
      <c r="D75" s="6" t="s">
        <v>5688</v>
      </c>
      <c r="E75" s="71" t="str">
        <f t="shared" si="11"/>
        <v>'</v>
      </c>
      <c r="F75" s="6">
        <f t="shared" si="12"/>
        <v>0</v>
      </c>
      <c r="G75" s="78" t="s">
        <v>2456</v>
      </c>
      <c r="H75" s="204" t="s">
        <v>1532</v>
      </c>
    </row>
    <row r="76" spans="1:8">
      <c r="A76" s="6" t="s">
        <v>2071</v>
      </c>
      <c r="B76" s="105" t="str">
        <f>'AST Expert rules-12.'!B134</f>
        <v>Imipenem</v>
      </c>
      <c r="C76" s="77">
        <f>'AST Expert rules-12.'!D134</f>
        <v>0</v>
      </c>
      <c r="D76" s="6" t="s">
        <v>5688</v>
      </c>
      <c r="E76" s="71" t="str">
        <f t="shared" si="11"/>
        <v>'</v>
      </c>
      <c r="F76" s="6">
        <f t="shared" si="12"/>
        <v>0</v>
      </c>
      <c r="G76" s="78" t="s">
        <v>2456</v>
      </c>
      <c r="H76" s="204" t="s">
        <v>1533</v>
      </c>
    </row>
    <row r="77" spans="1:8">
      <c r="A77" s="6" t="s">
        <v>2072</v>
      </c>
      <c r="B77" s="61" t="str">
        <f>'AST Expert rules-12.'!B140</f>
        <v>Are S.pneumoniae that are resistant to Erythromycin and susceptible or intermediate to Clindamycin tested for inducible clindamycin resistance?</v>
      </c>
      <c r="C77" s="77">
        <f>'AST Expert rules-12.'!D140</f>
        <v>0</v>
      </c>
      <c r="D77" s="6" t="s">
        <v>5685</v>
      </c>
      <c r="E77" s="71" t="str">
        <f t="shared" ref="E77:E78" si="13">IF(C77="No","Red Flag","'")</f>
        <v>'</v>
      </c>
      <c r="F77" s="6">
        <f t="shared" si="12"/>
        <v>0</v>
      </c>
      <c r="G77" s="78" t="s">
        <v>2456</v>
      </c>
      <c r="H77" s="204" t="s">
        <v>1538</v>
      </c>
    </row>
    <row r="78" spans="1:8">
      <c r="A78" s="6" t="s">
        <v>2073</v>
      </c>
      <c r="B78" s="61" t="str">
        <f>'AST Expert rules-12.'!B148</f>
        <v xml:space="preserve">When the ICR test is positive, is the clindamycin result changed to resistant? </v>
      </c>
      <c r="C78" s="77">
        <f>'AST Expert rules-12.'!D148</f>
        <v>0</v>
      </c>
      <c r="D78" s="6" t="s">
        <v>5685</v>
      </c>
      <c r="E78" s="71" t="str">
        <f t="shared" si="13"/>
        <v>'</v>
      </c>
      <c r="F78" s="6">
        <f t="shared" si="12"/>
        <v>0</v>
      </c>
      <c r="G78" s="78" t="s">
        <v>2456</v>
      </c>
      <c r="H78" s="204" t="s">
        <v>2011</v>
      </c>
    </row>
    <row r="79" spans="1:8">
      <c r="A79" s="69"/>
      <c r="B79" s="64" t="str">
        <f>'AST Expert rules-12.'!B151</f>
        <v xml:space="preserve">Review a patient AST report for a positive CSF culture. Were any of the following drug classes tested or reported? </v>
      </c>
      <c r="C79" s="5"/>
      <c r="F79" s="5"/>
      <c r="G79" s="78"/>
    </row>
    <row r="80" spans="1:8">
      <c r="A80" s="9" t="s">
        <v>2074</v>
      </c>
      <c r="B80" s="105" t="str">
        <f>'AST Expert rules-12.'!B153</f>
        <v>1st generation cephalosporins (cefazolin, cephalothin, cephapririn, cephadrine)</v>
      </c>
      <c r="C80" s="77">
        <f>'AST Expert rules-12.'!D153</f>
        <v>0</v>
      </c>
      <c r="D80" s="6" t="s">
        <v>5688</v>
      </c>
      <c r="E80" s="71" t="str">
        <f t="shared" ref="E80:E87" si="14">IF(C80="Yes","Red Flag","'")</f>
        <v>'</v>
      </c>
      <c r="F80" s="6">
        <f t="shared" si="12"/>
        <v>0</v>
      </c>
      <c r="G80" s="78" t="s">
        <v>2456</v>
      </c>
      <c r="H80" s="204" t="s">
        <v>2012</v>
      </c>
    </row>
    <row r="81" spans="1:8">
      <c r="A81" s="9" t="s">
        <v>2075</v>
      </c>
      <c r="B81" s="105" t="str">
        <f>'AST Expert rules-12.'!B154</f>
        <v>2nd generation cephalosporins (cefuroxime, cefonicid, cefamandole)</v>
      </c>
      <c r="C81" s="77">
        <f>'AST Expert rules-12.'!D154</f>
        <v>0</v>
      </c>
      <c r="D81" s="6" t="s">
        <v>5688</v>
      </c>
      <c r="E81" s="71" t="str">
        <f t="shared" si="14"/>
        <v>'</v>
      </c>
      <c r="F81" s="6">
        <f t="shared" si="12"/>
        <v>0</v>
      </c>
      <c r="G81" s="78" t="s">
        <v>2456</v>
      </c>
      <c r="H81" s="204" t="s">
        <v>2013</v>
      </c>
    </row>
    <row r="82" spans="1:8">
      <c r="A82" s="9" t="s">
        <v>2076</v>
      </c>
      <c r="B82" s="105" t="str">
        <f>'AST Expert rules-12.'!B155</f>
        <v>Cephamycins (cefoxitin, cefotetan)</v>
      </c>
      <c r="C82" s="77">
        <f>'AST Expert rules-12.'!D155</f>
        <v>0</v>
      </c>
      <c r="D82" s="6" t="s">
        <v>5688</v>
      </c>
      <c r="E82" s="71" t="str">
        <f t="shared" si="14"/>
        <v>'</v>
      </c>
      <c r="F82" s="6">
        <f t="shared" si="12"/>
        <v>0</v>
      </c>
      <c r="G82" s="78" t="s">
        <v>2456</v>
      </c>
      <c r="H82" s="204" t="s">
        <v>2014</v>
      </c>
    </row>
    <row r="83" spans="1:8">
      <c r="A83" s="9" t="s">
        <v>2077</v>
      </c>
      <c r="B83" s="105" t="str">
        <f>'AST Expert rules-12.'!B156</f>
        <v>Clindamycin</v>
      </c>
      <c r="C83" s="77">
        <f>'AST Expert rules-12.'!D156</f>
        <v>0</v>
      </c>
      <c r="D83" s="6" t="s">
        <v>5688</v>
      </c>
      <c r="E83" s="71" t="str">
        <f t="shared" si="14"/>
        <v>'</v>
      </c>
      <c r="F83" s="6">
        <f t="shared" si="12"/>
        <v>0</v>
      </c>
      <c r="G83" s="78" t="s">
        <v>2456</v>
      </c>
      <c r="H83" s="204" t="s">
        <v>2015</v>
      </c>
    </row>
    <row r="84" spans="1:8">
      <c r="A84" s="9" t="s">
        <v>2078</v>
      </c>
      <c r="B84" s="105" t="str">
        <f>'AST Expert rules-12.'!B157</f>
        <v>Macrolides (Erythromycin, Azithromycin, Clarithromycin)</v>
      </c>
      <c r="C84" s="77">
        <f>'AST Expert rules-12.'!D157</f>
        <v>0</v>
      </c>
      <c r="D84" s="6" t="s">
        <v>5688</v>
      </c>
      <c r="E84" s="71" t="str">
        <f t="shared" si="14"/>
        <v>'</v>
      </c>
      <c r="F84" s="6">
        <f t="shared" si="12"/>
        <v>0</v>
      </c>
      <c r="G84" s="78" t="s">
        <v>2456</v>
      </c>
      <c r="H84" s="204" t="s">
        <v>2016</v>
      </c>
    </row>
    <row r="85" spans="1:8">
      <c r="A85" s="9" t="s">
        <v>2079</v>
      </c>
      <c r="B85" s="105" t="str">
        <f>'AST Expert rules-12.'!B158</f>
        <v>Tetracyclines (Tetracycline, Minocycline, Doxycycline)</v>
      </c>
      <c r="C85" s="77">
        <f>'AST Expert rules-12.'!D158</f>
        <v>0</v>
      </c>
      <c r="D85" s="6" t="s">
        <v>5688</v>
      </c>
      <c r="E85" s="71" t="str">
        <f t="shared" si="14"/>
        <v>'</v>
      </c>
      <c r="F85" s="6">
        <f t="shared" si="12"/>
        <v>0</v>
      </c>
      <c r="G85" s="78" t="s">
        <v>2456</v>
      </c>
      <c r="H85" s="204" t="s">
        <v>2017</v>
      </c>
    </row>
    <row r="86" spans="1:8">
      <c r="A86" s="9" t="s">
        <v>2080</v>
      </c>
      <c r="B86" s="105" t="str">
        <f>'AST Expert rules-12.'!B159</f>
        <v>Fluoroquinolones (Ciprofloxacin, Levofloxacin, Moxifloxacin)</v>
      </c>
      <c r="C86" s="77">
        <f>'AST Expert rules-12.'!D159</f>
        <v>0</v>
      </c>
      <c r="D86" s="6" t="s">
        <v>5688</v>
      </c>
      <c r="E86" s="71" t="str">
        <f t="shared" si="14"/>
        <v>'</v>
      </c>
      <c r="F86" s="6">
        <f t="shared" si="12"/>
        <v>0</v>
      </c>
      <c r="G86" s="78" t="s">
        <v>2456</v>
      </c>
      <c r="H86" s="204" t="s">
        <v>2409</v>
      </c>
    </row>
    <row r="87" spans="1:8">
      <c r="A87" s="9" t="s">
        <v>2081</v>
      </c>
      <c r="B87" s="105" t="str">
        <f>'AST Expert rules-12.'!B160</f>
        <v>Nitrofurantoin</v>
      </c>
      <c r="C87" s="77">
        <f>'AST Expert rules-12.'!D160</f>
        <v>0</v>
      </c>
      <c r="D87" s="6" t="s">
        <v>5688</v>
      </c>
      <c r="E87" s="71" t="str">
        <f t="shared" si="14"/>
        <v>'</v>
      </c>
      <c r="F87" s="6">
        <f t="shared" si="12"/>
        <v>0</v>
      </c>
      <c r="G87" s="78" t="s">
        <v>2456</v>
      </c>
      <c r="H87" s="204" t="s">
        <v>2410</v>
      </c>
    </row>
    <row r="88" spans="1:8" ht="25.5">
      <c r="A88" s="9" t="s">
        <v>2082</v>
      </c>
      <c r="B88" s="61" t="str">
        <f>'AST Policy-13.'!B45</f>
        <v>If the lab practices cascade reporting, is it done in a way which ensures that the AST results excluded from the patient report are NOT excluded from the LIS or other main data repository?</v>
      </c>
      <c r="C88" s="77">
        <f>'AST Policy-13.'!D45</f>
        <v>0</v>
      </c>
      <c r="D88" s="6" t="s">
        <v>5685</v>
      </c>
      <c r="E88" s="71" t="str">
        <f>IF(C88="No","Red Flag","'")</f>
        <v>'</v>
      </c>
      <c r="F88" s="6">
        <f t="shared" si="12"/>
        <v>0</v>
      </c>
      <c r="G88" s="6" t="s">
        <v>2457</v>
      </c>
      <c r="H88" s="204" t="s">
        <v>1569</v>
      </c>
    </row>
    <row r="89" spans="1:8">
      <c r="A89" s="6"/>
      <c r="B89" s="64" t="str">
        <f>'Safety appendix'!B5</f>
        <v>Is standard safety equipment available and in use in the laboratory?</v>
      </c>
      <c r="C89" s="5"/>
      <c r="F89" s="5"/>
      <c r="G89" s="5"/>
    </row>
    <row r="90" spans="1:8">
      <c r="A90" s="6" t="s">
        <v>2083</v>
      </c>
      <c r="B90" s="105" t="str">
        <f>'Safety appendix'!B6</f>
        <v>Biosafety cabinets (Class IIA)</v>
      </c>
      <c r="C90" s="77">
        <f>'Safety appendix'!D6</f>
        <v>0</v>
      </c>
      <c r="D90" s="6" t="s">
        <v>5685</v>
      </c>
      <c r="E90" s="71" t="str">
        <f>IF(C90="No","Red Flag","'")</f>
        <v>'</v>
      </c>
      <c r="F90" s="6">
        <f t="shared" si="12"/>
        <v>0</v>
      </c>
      <c r="G90" s="6" t="s">
        <v>2458</v>
      </c>
      <c r="H90" s="204" t="s">
        <v>971</v>
      </c>
    </row>
    <row r="91" spans="1:8">
      <c r="A91" s="6" t="s">
        <v>2084</v>
      </c>
      <c r="B91" s="105" t="str">
        <f>'Safety appendix'!B7</f>
        <v>Covers on each centrifuge bucket</v>
      </c>
      <c r="C91" s="77">
        <f>'Safety appendix'!D7</f>
        <v>0</v>
      </c>
      <c r="D91" s="6" t="s">
        <v>5685</v>
      </c>
      <c r="E91" s="71" t="str">
        <f t="shared" ref="E91:E101" si="15">IF(C91="No","Red Flag","'")</f>
        <v>'</v>
      </c>
      <c r="F91" s="6">
        <f t="shared" si="12"/>
        <v>0</v>
      </c>
      <c r="G91" s="6" t="s">
        <v>2458</v>
      </c>
      <c r="H91" s="204" t="s">
        <v>972</v>
      </c>
    </row>
    <row r="92" spans="1:8">
      <c r="A92" s="6" t="s">
        <v>2085</v>
      </c>
      <c r="B92" s="105" t="str">
        <f>'Safety appendix'!B8</f>
        <v>Cover over centrifuge rotor</v>
      </c>
      <c r="C92" s="77">
        <f>'Safety appendix'!D8</f>
        <v>0</v>
      </c>
      <c r="D92" s="6" t="s">
        <v>5685</v>
      </c>
      <c r="E92" s="71" t="str">
        <f t="shared" si="15"/>
        <v>'</v>
      </c>
      <c r="F92" s="6">
        <f t="shared" si="12"/>
        <v>0</v>
      </c>
      <c r="G92" s="6" t="s">
        <v>2458</v>
      </c>
      <c r="H92" s="204" t="s">
        <v>973</v>
      </c>
    </row>
    <row r="93" spans="1:8">
      <c r="A93" s="6" t="s">
        <v>2086</v>
      </c>
      <c r="B93" s="105" t="str">
        <f>'Safety appendix'!B9</f>
        <v>Hand-washing station</v>
      </c>
      <c r="C93" s="77">
        <f>'Safety appendix'!D9</f>
        <v>0</v>
      </c>
      <c r="D93" s="6" t="s">
        <v>5685</v>
      </c>
      <c r="E93" s="71" t="str">
        <f t="shared" si="15"/>
        <v>'</v>
      </c>
      <c r="F93" s="6">
        <f t="shared" si="12"/>
        <v>0</v>
      </c>
      <c r="G93" s="6" t="s">
        <v>2458</v>
      </c>
      <c r="H93" s="204" t="s">
        <v>974</v>
      </c>
    </row>
    <row r="94" spans="1:8">
      <c r="A94" s="6" t="s">
        <v>2087</v>
      </c>
      <c r="B94" s="105" t="str">
        <f>'Safety appendix'!B10</f>
        <v>Eyewash station/bottle</v>
      </c>
      <c r="C94" s="77">
        <f>'Safety appendix'!D10</f>
        <v>0</v>
      </c>
      <c r="D94" s="6" t="s">
        <v>5685</v>
      </c>
      <c r="E94" s="71" t="str">
        <f t="shared" si="15"/>
        <v>'</v>
      </c>
      <c r="F94" s="6">
        <f t="shared" si="12"/>
        <v>0</v>
      </c>
      <c r="G94" s="6" t="s">
        <v>2458</v>
      </c>
      <c r="H94" s="204" t="s">
        <v>975</v>
      </c>
    </row>
    <row r="95" spans="1:8">
      <c r="A95" s="6" t="s">
        <v>2088</v>
      </c>
      <c r="B95" s="105" t="str">
        <f>'Safety appendix'!B11</f>
        <v>Sharps containers</v>
      </c>
      <c r="C95" s="77">
        <f>'Safety appendix'!D11</f>
        <v>0</v>
      </c>
      <c r="D95" s="6" t="s">
        <v>5685</v>
      </c>
      <c r="E95" s="71" t="str">
        <f t="shared" si="15"/>
        <v>'</v>
      </c>
      <c r="F95" s="6">
        <f t="shared" si="12"/>
        <v>0</v>
      </c>
      <c r="G95" s="6" t="s">
        <v>2458</v>
      </c>
      <c r="H95" s="204" t="s">
        <v>976</v>
      </c>
    </row>
    <row r="96" spans="1:8">
      <c r="A96" s="6" t="s">
        <v>2089</v>
      </c>
      <c r="B96" s="105" t="str">
        <f>'Safety appendix'!B12</f>
        <v>Flame cabinet (for securely storing flammable liquids, e.g. ethanol)</v>
      </c>
      <c r="C96" s="77">
        <f>'Safety appendix'!D12</f>
        <v>0</v>
      </c>
      <c r="D96" s="6" t="s">
        <v>5685</v>
      </c>
      <c r="E96" s="71" t="str">
        <f t="shared" si="15"/>
        <v>'</v>
      </c>
      <c r="F96" s="6">
        <f t="shared" si="12"/>
        <v>0</v>
      </c>
      <c r="G96" s="6" t="s">
        <v>2458</v>
      </c>
      <c r="H96" s="204" t="s">
        <v>977</v>
      </c>
    </row>
    <row r="97" spans="1:14">
      <c r="A97" s="6" t="s">
        <v>2090</v>
      </c>
      <c r="B97" s="105" t="str">
        <f>'Safety appendix'!B13</f>
        <v>Spill kit</v>
      </c>
      <c r="C97" s="77">
        <f>'Safety appendix'!D13</f>
        <v>0</v>
      </c>
      <c r="D97" s="6" t="s">
        <v>5685</v>
      </c>
      <c r="E97" s="71" t="str">
        <f t="shared" si="15"/>
        <v>'</v>
      </c>
      <c r="F97" s="6">
        <f t="shared" si="12"/>
        <v>0</v>
      </c>
      <c r="G97" s="6" t="s">
        <v>2458</v>
      </c>
      <c r="H97" s="204" t="s">
        <v>978</v>
      </c>
    </row>
    <row r="98" spans="1:14">
      <c r="A98" s="6" t="s">
        <v>2091</v>
      </c>
      <c r="B98" s="105" t="str">
        <f>'Safety appendix'!B14</f>
        <v>First aid kit</v>
      </c>
      <c r="C98" s="77">
        <f>'Safety appendix'!D14</f>
        <v>0</v>
      </c>
      <c r="D98" s="6" t="s">
        <v>5685</v>
      </c>
      <c r="E98" s="71" t="str">
        <f t="shared" si="15"/>
        <v>'</v>
      </c>
      <c r="F98" s="6">
        <f t="shared" si="12"/>
        <v>0</v>
      </c>
      <c r="G98" s="6" t="s">
        <v>2458</v>
      </c>
      <c r="H98" s="204" t="s">
        <v>979</v>
      </c>
    </row>
    <row r="99" spans="1:14">
      <c r="A99" s="6" t="s">
        <v>2092</v>
      </c>
      <c r="B99" s="61" t="str">
        <f>'Safety appendix'!B17</f>
        <v xml:space="preserve">Have all biosafety cabinets been recertified within a year of today’s date? </v>
      </c>
      <c r="C99" s="77">
        <f>'Safety appendix'!D17</f>
        <v>0</v>
      </c>
      <c r="D99" s="6" t="s">
        <v>5685</v>
      </c>
      <c r="E99" s="71" t="str">
        <f t="shared" si="15"/>
        <v>'</v>
      </c>
      <c r="F99" s="6">
        <f t="shared" si="12"/>
        <v>0</v>
      </c>
      <c r="G99" s="6" t="s">
        <v>2458</v>
      </c>
      <c r="H99" s="204" t="s">
        <v>981</v>
      </c>
    </row>
    <row r="100" spans="1:14">
      <c r="A100" s="6"/>
      <c r="B100" s="64" t="str">
        <f>'Safety appendix'!B20</f>
        <v>Is all necessary personal protective equipment (PPE) available for BSL2?</v>
      </c>
      <c r="C100" s="5"/>
      <c r="F100" s="5"/>
    </row>
    <row r="101" spans="1:14">
      <c r="A101" s="6" t="s">
        <v>2093</v>
      </c>
      <c r="B101" s="105" t="str">
        <f>'Safety appendix'!B21</f>
        <v>Gowns</v>
      </c>
      <c r="C101" s="77">
        <f>'Safety appendix'!D21</f>
        <v>0</v>
      </c>
      <c r="D101" s="6" t="s">
        <v>5685</v>
      </c>
      <c r="E101" s="71" t="str">
        <f t="shared" si="15"/>
        <v>'</v>
      </c>
      <c r="F101" s="6">
        <f t="shared" si="12"/>
        <v>0</v>
      </c>
      <c r="G101" s="6" t="s">
        <v>2458</v>
      </c>
      <c r="H101" s="204" t="s">
        <v>980</v>
      </c>
    </row>
    <row r="102" spans="1:14">
      <c r="A102" s="6" t="s">
        <v>2094</v>
      </c>
      <c r="B102" s="105" t="str">
        <f>'Safety appendix'!B22</f>
        <v>Gloves</v>
      </c>
      <c r="C102" s="77">
        <f>'Safety appendix'!D22</f>
        <v>0</v>
      </c>
      <c r="D102" s="6" t="s">
        <v>5685</v>
      </c>
      <c r="E102" s="71" t="str">
        <f t="shared" ref="E102:E109" si="16">IF(C102="No","Red Flag","'")</f>
        <v>'</v>
      </c>
      <c r="F102" s="6">
        <f t="shared" si="12"/>
        <v>0</v>
      </c>
      <c r="G102" s="6" t="s">
        <v>2458</v>
      </c>
      <c r="H102" s="204" t="s">
        <v>982</v>
      </c>
    </row>
    <row r="103" spans="1:14">
      <c r="A103" s="6" t="s">
        <v>2095</v>
      </c>
      <c r="B103" s="105" t="str">
        <f>'Safety appendix'!B23</f>
        <v>Goggles</v>
      </c>
      <c r="C103" s="77">
        <f>'Safety appendix'!D23</f>
        <v>0</v>
      </c>
      <c r="D103" s="6" t="s">
        <v>5685</v>
      </c>
      <c r="E103" s="71" t="str">
        <f t="shared" si="16"/>
        <v>'</v>
      </c>
      <c r="F103" s="6">
        <f t="shared" si="12"/>
        <v>0</v>
      </c>
      <c r="G103" s="6" t="s">
        <v>2458</v>
      </c>
      <c r="H103" s="204" t="s">
        <v>983</v>
      </c>
    </row>
    <row r="104" spans="1:14">
      <c r="A104" s="6" t="s">
        <v>2096</v>
      </c>
      <c r="B104" s="105" t="str">
        <f>'Safety appendix'!B24</f>
        <v>Aerosol face protection (mask, face shield, or splatter guard)</v>
      </c>
      <c r="C104" s="77">
        <f>'Safety appendix'!D24</f>
        <v>0</v>
      </c>
      <c r="D104" s="6" t="s">
        <v>5685</v>
      </c>
      <c r="E104" s="71" t="str">
        <f t="shared" si="16"/>
        <v>'</v>
      </c>
      <c r="F104" s="6">
        <f t="shared" si="12"/>
        <v>0</v>
      </c>
      <c r="G104" s="6" t="s">
        <v>2458</v>
      </c>
      <c r="H104" s="204" t="s">
        <v>984</v>
      </c>
    </row>
    <row r="105" spans="1:14">
      <c r="A105" s="6" t="s">
        <v>2097</v>
      </c>
      <c r="B105" s="61" t="str">
        <f>'Safety appendix'!B25</f>
        <v>Does lab policy require microbiology staff to wear close-toed shoes?</v>
      </c>
      <c r="C105" s="77">
        <f>'Safety appendix'!D25</f>
        <v>0</v>
      </c>
      <c r="D105" s="6" t="s">
        <v>5685</v>
      </c>
      <c r="E105" s="71" t="str">
        <f t="shared" si="16"/>
        <v>'</v>
      </c>
      <c r="F105" s="6">
        <f t="shared" si="12"/>
        <v>0</v>
      </c>
      <c r="G105" s="6" t="s">
        <v>2458</v>
      </c>
      <c r="H105" s="204" t="s">
        <v>985</v>
      </c>
    </row>
    <row r="106" spans="1:14">
      <c r="A106" s="6" t="s">
        <v>2098</v>
      </c>
      <c r="B106" s="61" t="str">
        <f>'Safety appendix'!B26</f>
        <v>Is PPE utilized appropriately and consistently by laboratory staff? (Observe)</v>
      </c>
      <c r="C106" s="77">
        <f>'Safety appendix'!D26</f>
        <v>0</v>
      </c>
      <c r="D106" s="6" t="s">
        <v>5691</v>
      </c>
      <c r="E106" s="71" t="str">
        <f>IF(C106=2,"Red Flag",IF(C106=3,"Red Flag","'"))</f>
        <v>'</v>
      </c>
      <c r="F106" s="6">
        <f t="shared" si="12"/>
        <v>0</v>
      </c>
      <c r="G106" s="6" t="s">
        <v>2458</v>
      </c>
      <c r="H106" s="204" t="s">
        <v>986</v>
      </c>
    </row>
    <row r="107" spans="1:14">
      <c r="A107" s="6" t="s">
        <v>2099</v>
      </c>
      <c r="B107" s="64" t="str">
        <f>'Safety appendix'!B31</f>
        <v>Does lab policy prohibit eating, drinking, and smoking in the laboratory?</v>
      </c>
      <c r="C107" s="77">
        <f>'Safety appendix'!D31</f>
        <v>0</v>
      </c>
      <c r="D107" s="6" t="s">
        <v>5685</v>
      </c>
      <c r="E107" s="71" t="str">
        <f t="shared" si="16"/>
        <v>'</v>
      </c>
      <c r="F107" s="6">
        <f t="shared" si="12"/>
        <v>0</v>
      </c>
      <c r="G107" s="6" t="s">
        <v>2458</v>
      </c>
      <c r="H107" s="204" t="s">
        <v>987</v>
      </c>
    </row>
    <row r="108" spans="1:14">
      <c r="A108" s="6"/>
      <c r="B108" s="64" t="str">
        <f>'Safety appendix'!B32</f>
        <v>Observe the refrigerators and freezers where media and reagents are stored. Are they:</v>
      </c>
      <c r="C108" s="5"/>
      <c r="F108" s="5"/>
      <c r="G108" s="6" t="s">
        <v>2458</v>
      </c>
    </row>
    <row r="109" spans="1:14">
      <c r="A109" s="6" t="s">
        <v>2100</v>
      </c>
      <c r="B109" s="105" t="str">
        <f>'Safety appendix'!B33</f>
        <v>Designated specifically for storage of media/reagents?</v>
      </c>
      <c r="C109" s="77">
        <f>'Safety appendix'!D33</f>
        <v>0</v>
      </c>
      <c r="D109" s="6" t="s">
        <v>5685</v>
      </c>
      <c r="E109" s="71" t="str">
        <f t="shared" si="16"/>
        <v>'</v>
      </c>
      <c r="F109" s="6">
        <f t="shared" si="12"/>
        <v>0</v>
      </c>
      <c r="G109" s="6" t="s">
        <v>2458</v>
      </c>
      <c r="H109" s="204" t="s">
        <v>988</v>
      </c>
    </row>
    <row r="110" spans="1:14">
      <c r="A110" s="6" t="s">
        <v>2101</v>
      </c>
      <c r="B110" s="105" t="str">
        <f>'Safety appendix'!B34</f>
        <v>Free of staff food items?</v>
      </c>
      <c r="C110" s="77">
        <f>'Safety appendix'!D34</f>
        <v>0</v>
      </c>
      <c r="D110" s="6" t="s">
        <v>5685</v>
      </c>
      <c r="E110" s="71" t="str">
        <f t="shared" ref="E110:E115" si="17">IF(C110="No","Red Flag","'")</f>
        <v>'</v>
      </c>
      <c r="F110" s="6">
        <f t="shared" si="12"/>
        <v>0</v>
      </c>
      <c r="G110" s="6" t="s">
        <v>2458</v>
      </c>
      <c r="H110" s="204" t="s">
        <v>989</v>
      </c>
    </row>
    <row r="111" spans="1:14">
      <c r="A111" s="6" t="s">
        <v>2102</v>
      </c>
      <c r="B111" s="105" t="str">
        <f>'Safety appendix'!B35</f>
        <v>Free of patient samples?</v>
      </c>
      <c r="C111" s="77">
        <f>'Safety appendix'!D35</f>
        <v>0</v>
      </c>
      <c r="D111" s="6" t="s">
        <v>5685</v>
      </c>
      <c r="E111" s="71" t="str">
        <f t="shared" si="17"/>
        <v>'</v>
      </c>
      <c r="F111" s="6">
        <f t="shared" si="12"/>
        <v>0</v>
      </c>
      <c r="G111" s="6" t="s">
        <v>2458</v>
      </c>
      <c r="H111" s="204" t="s">
        <v>990</v>
      </c>
      <c r="N111" s="30"/>
    </row>
    <row r="112" spans="1:14">
      <c r="A112" s="6" t="s">
        <v>2103</v>
      </c>
      <c r="B112" s="105" t="str">
        <f>'Safety appendix'!B36</f>
        <v>Well organized and free of clutter?</v>
      </c>
      <c r="C112" s="77">
        <f>'Safety appendix'!D36</f>
        <v>0</v>
      </c>
      <c r="D112" s="6" t="s">
        <v>5685</v>
      </c>
      <c r="E112" s="71" t="str">
        <f t="shared" si="17"/>
        <v>'</v>
      </c>
      <c r="F112" s="6">
        <f t="shared" si="12"/>
        <v>0</v>
      </c>
      <c r="G112" s="6" t="s">
        <v>2458</v>
      </c>
      <c r="H112" s="204" t="s">
        <v>991</v>
      </c>
      <c r="N112" s="30"/>
    </row>
    <row r="113" spans="1:14">
      <c r="A113" s="6" t="s">
        <v>2419</v>
      </c>
      <c r="B113" s="64" t="str">
        <f>'Safety appendix'!B37</f>
        <v>Are all hazardous chemicals stored appropriately (acids separate from alkaline; flammables in a flame cabinet)?</v>
      </c>
      <c r="C113" s="77">
        <f>'Safety appendix'!D37</f>
        <v>0</v>
      </c>
      <c r="D113" s="6" t="s">
        <v>5685</v>
      </c>
      <c r="E113" s="71" t="str">
        <f t="shared" si="17"/>
        <v>'</v>
      </c>
      <c r="F113" s="6">
        <f t="shared" si="12"/>
        <v>0</v>
      </c>
      <c r="G113" s="6" t="s">
        <v>2458</v>
      </c>
      <c r="H113" s="204" t="s">
        <v>992</v>
      </c>
      <c r="N113" s="30"/>
    </row>
    <row r="114" spans="1:14">
      <c r="A114" s="6" t="s">
        <v>2420</v>
      </c>
      <c r="B114" s="64" t="str">
        <f>'Safety appendix'!B38</f>
        <v xml:space="preserve">Is work area (bench and hood) disinfection documented daily? </v>
      </c>
      <c r="C114" s="77">
        <f>'Safety appendix'!D38</f>
        <v>0</v>
      </c>
      <c r="D114" s="6" t="s">
        <v>5685</v>
      </c>
      <c r="E114" s="71" t="str">
        <f t="shared" si="17"/>
        <v>'</v>
      </c>
      <c r="F114" s="6">
        <f t="shared" si="12"/>
        <v>0</v>
      </c>
      <c r="G114" s="6" t="s">
        <v>2458</v>
      </c>
      <c r="H114" s="204" t="s">
        <v>993</v>
      </c>
      <c r="N114" s="30"/>
    </row>
    <row r="115" spans="1:14">
      <c r="A115" s="6" t="s">
        <v>2421</v>
      </c>
      <c r="B115" s="64" t="str">
        <f>'Safety appendix'!B44</f>
        <v>Is there documentation demonstrating that an annual safety/biosafety refresher course is conducted for all staff handling specimens, isolates, or chemicals?</v>
      </c>
      <c r="C115" s="77">
        <f>'Safety appendix'!D44</f>
        <v>0</v>
      </c>
      <c r="D115" s="6" t="s">
        <v>5685</v>
      </c>
      <c r="E115" s="71" t="str">
        <f t="shared" si="17"/>
        <v>'</v>
      </c>
      <c r="F115" s="6">
        <f t="shared" si="12"/>
        <v>0</v>
      </c>
      <c r="G115" s="6" t="s">
        <v>2458</v>
      </c>
      <c r="H115" s="204" t="s">
        <v>1903</v>
      </c>
      <c r="N115" s="30"/>
    </row>
    <row r="116" spans="1:14">
      <c r="N116" s="30"/>
    </row>
    <row r="117" spans="1:14">
      <c r="D117" s="79" t="str">
        <f>Language!A266</f>
        <v>Total number of Red Flags</v>
      </c>
      <c r="E117" s="69">
        <f>SUM(F3:F117)</f>
        <v>0</v>
      </c>
      <c r="N117" s="30"/>
    </row>
    <row r="118" spans="1:14">
      <c r="A118" s="111" t="str">
        <f>Language!A261</f>
        <v>Training Opportunities highlight areas where sufficient training is frequently lacking</v>
      </c>
      <c r="C118" s="57"/>
      <c r="D118" s="14"/>
      <c r="E118" s="73"/>
      <c r="F118" s="57"/>
      <c r="G118" s="57"/>
      <c r="H118" s="202"/>
      <c r="I118" s="21"/>
    </row>
    <row r="119" spans="1:14">
      <c r="B119" s="87" t="str">
        <f>Language!A264</f>
        <v>Training Opportunities</v>
      </c>
      <c r="N119" s="30"/>
    </row>
    <row r="120" spans="1:14">
      <c r="A120" s="6" t="s">
        <v>1703</v>
      </c>
      <c r="B120" s="61" t="str">
        <f>'QA-4.'!B8</f>
        <v>Is there documentation showing that the Quality Officers and Focal Points have received appropriate training in Quality Management Systems (QMS)?</v>
      </c>
      <c r="C120" s="27">
        <f>'QA-4.'!D8</f>
        <v>0</v>
      </c>
      <c r="D120" s="9" t="s">
        <v>5691</v>
      </c>
      <c r="E120" s="75" t="str">
        <f>IF(C120=2,"Training Opportunity",IF(C120=3,"Training Opportunity","'"))</f>
        <v>'</v>
      </c>
      <c r="F120" s="6">
        <f t="shared" ref="F120" si="18">IF(E120="Training Opportunity",1,0)</f>
        <v>0</v>
      </c>
      <c r="G120" s="6" t="s">
        <v>2451</v>
      </c>
      <c r="H120" s="204" t="s">
        <v>478</v>
      </c>
      <c r="N120" s="30"/>
    </row>
    <row r="121" spans="1:14">
      <c r="A121" s="6" t="s">
        <v>1704</v>
      </c>
      <c r="B121" s="61" t="str">
        <f>'QA-4.'!B14</f>
        <v xml:space="preserve">Is there documentation showing that the the Supervisor/Quality Officer received training on how to effectively troubleshoot QC failures? </v>
      </c>
      <c r="C121" s="27">
        <f>'QA-4.'!D14</f>
        <v>0</v>
      </c>
      <c r="D121" s="9" t="s">
        <v>5691</v>
      </c>
      <c r="E121" s="75" t="str">
        <f t="shared" ref="E121:E128" si="19">IF(C121=2,"Training Opportunity",IF(C121=3,"Training Opportunity","'"))</f>
        <v>'</v>
      </c>
      <c r="F121" s="6">
        <f t="shared" ref="F121:F129" si="20">IF(E121="Training Opportunity",1,0)</f>
        <v>0</v>
      </c>
      <c r="G121" s="6" t="s">
        <v>2451</v>
      </c>
      <c r="H121" s="204" t="s">
        <v>1103</v>
      </c>
      <c r="N121" s="30"/>
    </row>
    <row r="122" spans="1:14">
      <c r="A122" s="6" t="s">
        <v>1705</v>
      </c>
      <c r="B122" s="61" t="str">
        <f>'QA-4.'!B42</f>
        <v>Is there evidence the supervisor or Quality Officer has received adequate training on how to perform root-cause analysis of QC failures?</v>
      </c>
      <c r="C122" s="77">
        <f>'QA-4.'!D42</f>
        <v>0</v>
      </c>
      <c r="D122" s="9" t="s">
        <v>5691</v>
      </c>
      <c r="E122" s="75" t="str">
        <f t="shared" si="19"/>
        <v>'</v>
      </c>
      <c r="F122" s="6">
        <f t="shared" si="20"/>
        <v>0</v>
      </c>
      <c r="G122" s="6" t="s">
        <v>2451</v>
      </c>
      <c r="H122" s="204" t="s">
        <v>494</v>
      </c>
      <c r="N122" s="30"/>
    </row>
    <row r="123" spans="1:14">
      <c r="A123" s="6" t="s">
        <v>1706</v>
      </c>
      <c r="B123" s="61" t="str">
        <f>'QA-4.'!B69</f>
        <v>Is there evidence the supervisor or Quality Officer has received adequate training on how to perform root-cause analysis for EQA failures?</v>
      </c>
      <c r="C123" s="77">
        <f>'QA-4.'!D69</f>
        <v>0</v>
      </c>
      <c r="D123" s="9" t="s">
        <v>5691</v>
      </c>
      <c r="E123" s="75" t="str">
        <f t="shared" si="19"/>
        <v>'</v>
      </c>
      <c r="F123" s="6">
        <f t="shared" si="20"/>
        <v>0</v>
      </c>
      <c r="G123" s="6" t="s">
        <v>2451</v>
      </c>
      <c r="H123" s="204" t="s">
        <v>505</v>
      </c>
      <c r="N123" s="30"/>
    </row>
    <row r="124" spans="1:14" ht="25.5">
      <c r="A124" s="6" t="s">
        <v>1707</v>
      </c>
      <c r="B124" s="61" t="str">
        <f>'Processing-9.'!B40</f>
        <v xml:space="preserve">Have technologists been adequately trained to recognize a poorly collected urine specimen (predominance of fecal or skin flora) based on the relative quantities, types, and mix of organisms present? </v>
      </c>
      <c r="C124" s="77">
        <f>'Processing-9.'!D40</f>
        <v>0</v>
      </c>
      <c r="D124" s="9" t="s">
        <v>5691</v>
      </c>
      <c r="E124" s="75" t="str">
        <f t="shared" si="19"/>
        <v>'</v>
      </c>
      <c r="F124" s="6">
        <f t="shared" si="20"/>
        <v>0</v>
      </c>
      <c r="G124" s="6" t="s">
        <v>2453</v>
      </c>
      <c r="H124" s="204" t="s">
        <v>1219</v>
      </c>
      <c r="N124" s="30"/>
    </row>
    <row r="125" spans="1:14" ht="25.5">
      <c r="A125" s="6" t="s">
        <v>1708</v>
      </c>
      <c r="B125" s="64" t="str">
        <f>'Basic AST-11.'!B70</f>
        <v>Is there evidence that microbiology staff have received adequate training to recognize intrinsic resistance patterns?    (1: Yes - 2: Some, but would like additional training - 3: No)</v>
      </c>
      <c r="C125" s="27">
        <f>'Basic AST-11.'!D70</f>
        <v>0</v>
      </c>
      <c r="D125" s="9" t="s">
        <v>5691</v>
      </c>
      <c r="E125" s="75" t="str">
        <f t="shared" si="19"/>
        <v>'</v>
      </c>
      <c r="F125" s="6">
        <f t="shared" si="20"/>
        <v>0</v>
      </c>
      <c r="G125" s="6" t="s">
        <v>2455</v>
      </c>
      <c r="H125" s="204" t="s">
        <v>1435</v>
      </c>
      <c r="N125" s="30"/>
    </row>
    <row r="126" spans="1:14" ht="25.5">
      <c r="A126" s="6" t="s">
        <v>1709</v>
      </c>
      <c r="B126" s="61" t="str">
        <f>'Basic AST-11.'!B74</f>
        <v>Is there evidence that microbiology staff have received adequate training to recognize unusual or unexpected AST results that might require investigation? (e.g. Klebsiella spp. S to ampicillin; Staph spp. I/R to vancomycin)</v>
      </c>
      <c r="C126" s="77">
        <f>'Basic AST-11.'!D74</f>
        <v>0</v>
      </c>
      <c r="D126" s="9" t="s">
        <v>5691</v>
      </c>
      <c r="E126" s="75" t="str">
        <f t="shared" si="19"/>
        <v>'</v>
      </c>
      <c r="F126" s="6">
        <f t="shared" si="20"/>
        <v>0</v>
      </c>
      <c r="G126" s="6" t="s">
        <v>2455</v>
      </c>
      <c r="H126" s="204" t="s">
        <v>1437</v>
      </c>
      <c r="N126" s="30"/>
    </row>
    <row r="127" spans="1:14">
      <c r="A127" s="6" t="s">
        <v>1710</v>
      </c>
      <c r="B127" s="61" t="str">
        <f>'Basic AST-11.'!B82</f>
        <v>Is there evidence that the supervisor recieved appropriate training on how to recognize unusual AST findings?</v>
      </c>
      <c r="C127" s="77">
        <f>'Basic AST-11.'!D82</f>
        <v>0</v>
      </c>
      <c r="D127" s="9" t="s">
        <v>5691</v>
      </c>
      <c r="E127" s="75" t="str">
        <f t="shared" si="19"/>
        <v>'</v>
      </c>
      <c r="F127" s="6">
        <f t="shared" si="20"/>
        <v>0</v>
      </c>
      <c r="G127" s="6" t="s">
        <v>2455</v>
      </c>
      <c r="H127" s="204" t="s">
        <v>1443</v>
      </c>
      <c r="N127" s="30"/>
    </row>
    <row r="128" spans="1:14" ht="25.5">
      <c r="A128" s="6" t="s">
        <v>2104</v>
      </c>
      <c r="B128" s="61" t="str">
        <f>'Basic AST-11.'!B94</f>
        <v>Is there evidence that microbiology staff have received adequate training on how to use the CLSI M100 or EUCAST documents effectively? (1: Yes - 2: Some, but would like additional training - 3: No)</v>
      </c>
      <c r="C128" s="77">
        <f>'Basic AST-11.'!D94</f>
        <v>0</v>
      </c>
      <c r="D128" s="9" t="s">
        <v>5691</v>
      </c>
      <c r="E128" s="75" t="str">
        <f t="shared" si="19"/>
        <v>'</v>
      </c>
      <c r="F128" s="6">
        <f t="shared" si="20"/>
        <v>0</v>
      </c>
      <c r="G128" s="6" t="s">
        <v>2455</v>
      </c>
      <c r="H128" s="204" t="s">
        <v>1449</v>
      </c>
      <c r="N128" s="30"/>
    </row>
    <row r="129" spans="1:14" ht="25.5">
      <c r="A129" s="6" t="s">
        <v>2331</v>
      </c>
      <c r="B129" s="61" t="str">
        <f>'AST Expert rules-12.'!B94</f>
        <v>Do laboratory staff understand the current limitations associated with colistin AST? (i.e., the risk of false susceptible results when using any method other than BMD without Polysorbate?)</v>
      </c>
      <c r="C129" s="77">
        <f>'AST Expert rules-12.'!D94</f>
        <v>0</v>
      </c>
      <c r="D129" s="6" t="s">
        <v>5685</v>
      </c>
      <c r="E129" s="75" t="str">
        <f>IF(C129="No","Training Opportunity","'")</f>
        <v>'</v>
      </c>
      <c r="F129" s="6">
        <f t="shared" si="20"/>
        <v>0</v>
      </c>
      <c r="G129" s="6" t="s">
        <v>2456</v>
      </c>
      <c r="H129" s="204" t="s">
        <v>1508</v>
      </c>
      <c r="N129" s="30"/>
    </row>
    <row r="130" spans="1:14">
      <c r="C130" s="7"/>
      <c r="N130" s="30"/>
    </row>
    <row r="131" spans="1:14">
      <c r="C131" s="7"/>
      <c r="D131" s="79" t="str">
        <f>Language!A267</f>
        <v>Total number of Training Opportunities</v>
      </c>
      <c r="E131" s="69">
        <f>SUM(F120:F129)</f>
        <v>0</v>
      </c>
      <c r="N131" s="30"/>
    </row>
    <row r="132" spans="1:14">
      <c r="A132" s="672" t="str">
        <f>Language!A262</f>
        <v>Sytem Flags highlght problems with the Hospital System or with National Systems. Lab leadership may need to reach out to Hospital or National leadership for assistance to change</v>
      </c>
      <c r="B132" s="672"/>
      <c r="C132" s="672"/>
      <c r="D132" s="14"/>
      <c r="E132" s="73"/>
      <c r="F132" s="57"/>
      <c r="G132" s="57"/>
      <c r="H132" s="202"/>
      <c r="I132" s="21"/>
    </row>
    <row r="133" spans="1:14">
      <c r="A133" s="672"/>
      <c r="B133" s="672"/>
      <c r="C133" s="672"/>
      <c r="N133" s="30"/>
    </row>
    <row r="134" spans="1:14">
      <c r="A134" s="65"/>
      <c r="B134" s="87" t="str">
        <f>Language!A265</f>
        <v>System Flag</v>
      </c>
      <c r="N134" s="30"/>
    </row>
    <row r="135" spans="1:14">
      <c r="A135" s="30" t="s">
        <v>1711</v>
      </c>
      <c r="B135" s="61" t="str">
        <f>'Facility-1.'!B15</f>
        <v>In the last 6 months, has prolonged power failure disrupted the ability to provide routine bacteriology services?</v>
      </c>
      <c r="C135" s="77">
        <f>'Facility-1.'!H15</f>
        <v>0</v>
      </c>
      <c r="E135" s="76" t="str">
        <f>IF(C135="Yes","System Flag","'")</f>
        <v>'</v>
      </c>
      <c r="F135" s="6">
        <f t="shared" ref="F135:F157" si="21">IF(E135="System Flag",1,0)</f>
        <v>0</v>
      </c>
      <c r="G135" s="6" t="s">
        <v>2449</v>
      </c>
      <c r="H135" s="209" t="s">
        <v>366</v>
      </c>
      <c r="N135" s="30"/>
    </row>
    <row r="136" spans="1:14">
      <c r="A136" s="30" t="s">
        <v>1712</v>
      </c>
      <c r="B136" s="61" t="str">
        <f>'Facility-1.'!B163</f>
        <v>In the last 6 months, has prolonged instrument failure disrupted the ability to provide routine bacteriology services?</v>
      </c>
      <c r="C136" s="77">
        <f>'Facility-1.'!H163</f>
        <v>0</v>
      </c>
      <c r="E136" s="76" t="str">
        <f t="shared" ref="E136:E137" si="22">IF(C136="Yes","System Flag","'")</f>
        <v>'</v>
      </c>
      <c r="F136" s="6">
        <f t="shared" ref="F136:F137" si="23">IF(E136="System Flag",1,0)</f>
        <v>0</v>
      </c>
      <c r="G136" s="6" t="s">
        <v>2449</v>
      </c>
      <c r="H136" s="209" t="s">
        <v>1869</v>
      </c>
      <c r="N136" s="30"/>
    </row>
    <row r="137" spans="1:14">
      <c r="A137" s="30" t="s">
        <v>1713</v>
      </c>
      <c r="B137" s="61" t="str">
        <f>'Facility-1.'!B176</f>
        <v>In the last 6 months, have any stock outs disrupted the lab's ability to provide routine bacteriology services?</v>
      </c>
      <c r="C137" s="77">
        <f>'Facility-1.'!H176</f>
        <v>0</v>
      </c>
      <c r="E137" s="76" t="str">
        <f t="shared" si="22"/>
        <v>'</v>
      </c>
      <c r="F137" s="6">
        <f t="shared" si="23"/>
        <v>0</v>
      </c>
      <c r="G137" s="6" t="s">
        <v>2449</v>
      </c>
      <c r="H137" s="209" t="s">
        <v>2293</v>
      </c>
      <c r="N137" s="30"/>
    </row>
    <row r="138" spans="1:14">
      <c r="A138" s="30" t="s">
        <v>1714</v>
      </c>
      <c r="B138" s="64" t="str">
        <f>'LIS-2.'!B7</f>
        <v>Does the laboratory use a computer-based Laboratory Information System (LIS)?</v>
      </c>
      <c r="C138" s="27">
        <f>'LIS-2.'!D7</f>
        <v>0</v>
      </c>
      <c r="E138" s="76" t="str">
        <f t="shared" ref="E138:E147" si="24">IF(C138="No","System Flag","'")</f>
        <v>'</v>
      </c>
      <c r="F138" s="6">
        <f t="shared" si="21"/>
        <v>0</v>
      </c>
      <c r="G138" s="6" t="s">
        <v>2448</v>
      </c>
      <c r="H138" s="209" t="s">
        <v>400</v>
      </c>
      <c r="N138" s="30"/>
    </row>
    <row r="139" spans="1:14">
      <c r="A139" s="30" t="s">
        <v>1715</v>
      </c>
      <c r="B139" s="61" t="str">
        <f>'LIS-2.'!B74</f>
        <v xml:space="preserve">Does the hospital use a Hospital Information System (HIS) or Electronic Medical Record (EMR)? </v>
      </c>
      <c r="C139" s="27">
        <f>'LIS-2.'!D74</f>
        <v>0</v>
      </c>
      <c r="E139" s="76" t="str">
        <f t="shared" si="24"/>
        <v>'</v>
      </c>
      <c r="F139" s="6">
        <f t="shared" si="21"/>
        <v>0</v>
      </c>
      <c r="G139" s="6" t="s">
        <v>2448</v>
      </c>
      <c r="H139" s="209" t="s">
        <v>2302</v>
      </c>
    </row>
    <row r="140" spans="1:14">
      <c r="A140" s="30" t="s">
        <v>1716</v>
      </c>
      <c r="B140" s="61" t="str">
        <f>'Data Mgmt-3.'!B6</f>
        <v>Are inpatients assigned a unique patient ID number upon admission to the hospital?</v>
      </c>
      <c r="C140" s="77">
        <f>'Data Mgmt-3.'!D6</f>
        <v>0</v>
      </c>
      <c r="E140" s="76" t="str">
        <f t="shared" si="24"/>
        <v>'</v>
      </c>
      <c r="F140" s="6">
        <f t="shared" si="21"/>
        <v>0</v>
      </c>
      <c r="G140" s="6" t="s">
        <v>2450</v>
      </c>
      <c r="H140" s="209" t="s">
        <v>435</v>
      </c>
    </row>
    <row r="141" spans="1:14">
      <c r="A141" s="30" t="s">
        <v>1717</v>
      </c>
      <c r="B141" s="61" t="str">
        <f>'Data Mgmt-3.'!B7</f>
        <v>Are outpatients assigned a unique patient ID number upon registration at the clinic?</v>
      </c>
      <c r="C141" s="77">
        <f>'Data Mgmt-3.'!D7</f>
        <v>0</v>
      </c>
      <c r="E141" s="76" t="str">
        <f t="shared" si="24"/>
        <v>'</v>
      </c>
      <c r="F141" s="6">
        <f t="shared" si="21"/>
        <v>0</v>
      </c>
      <c r="G141" s="6" t="s">
        <v>2450</v>
      </c>
      <c r="H141" s="209" t="s">
        <v>436</v>
      </c>
    </row>
    <row r="142" spans="1:14">
      <c r="A142" s="30" t="s">
        <v>1718</v>
      </c>
      <c r="B142" s="61" t="str">
        <f>'Data Mgmt-3.'!B8</f>
        <v>Are patient ID numbers assigned in such a way that no two patients are given the same number in the course of one year?</v>
      </c>
      <c r="C142" s="77">
        <f>'Data Mgmt-3.'!D8</f>
        <v>0</v>
      </c>
      <c r="E142" s="76" t="str">
        <f t="shared" si="24"/>
        <v>'</v>
      </c>
      <c r="F142" s="6">
        <f t="shared" si="21"/>
        <v>0</v>
      </c>
      <c r="G142" s="6" t="s">
        <v>2450</v>
      </c>
      <c r="H142" s="209" t="s">
        <v>437</v>
      </c>
    </row>
    <row r="143" spans="1:14">
      <c r="A143" s="30" t="s">
        <v>1719</v>
      </c>
      <c r="B143" s="61" t="str">
        <f>'Data Mgmt-3.'!B9</f>
        <v>Do patients retain the same patient ID number each time they are admitted to the hospital?</v>
      </c>
      <c r="C143" s="77">
        <f>'Data Mgmt-3.'!D9</f>
        <v>0</v>
      </c>
      <c r="E143" s="76" t="str">
        <f t="shared" si="24"/>
        <v>'</v>
      </c>
      <c r="F143" s="6">
        <f t="shared" si="21"/>
        <v>0</v>
      </c>
      <c r="G143" s="6" t="s">
        <v>2450</v>
      </c>
      <c r="H143" s="209" t="s">
        <v>438</v>
      </c>
    </row>
    <row r="144" spans="1:14">
      <c r="A144" s="30" t="s">
        <v>1957</v>
      </c>
      <c r="B144" s="61" t="str">
        <f>'Data Mgmt-3.'!B88</f>
        <v>Do laboratory computers have antivirus software?</v>
      </c>
      <c r="C144" s="77">
        <f>'Data Mgmt-3.'!D88</f>
        <v>0</v>
      </c>
      <c r="E144" s="76" t="str">
        <f t="shared" si="24"/>
        <v>'</v>
      </c>
      <c r="F144" s="6">
        <f t="shared" si="21"/>
        <v>0</v>
      </c>
      <c r="G144" s="6" t="s">
        <v>2450</v>
      </c>
      <c r="H144" s="209" t="s">
        <v>1879</v>
      </c>
    </row>
    <row r="145" spans="1:8">
      <c r="A145" s="30" t="s">
        <v>2105</v>
      </c>
      <c r="B145" s="61" t="str">
        <f>'Data Mgmt-3.'!B89</f>
        <v>Do laboratory computers have genuine (not pirated) Operating Systems?</v>
      </c>
      <c r="C145" s="77">
        <f>'Data Mgmt-3.'!D89</f>
        <v>0</v>
      </c>
      <c r="E145" s="76" t="str">
        <f t="shared" ref="E145" si="25">IF(C145="No","System Flag","'")</f>
        <v>'</v>
      </c>
      <c r="F145" s="6">
        <f t="shared" si="21"/>
        <v>0</v>
      </c>
      <c r="G145" s="6" t="s">
        <v>2450</v>
      </c>
      <c r="H145" s="209" t="s">
        <v>1880</v>
      </c>
    </row>
    <row r="146" spans="1:8">
      <c r="A146" s="30" t="s">
        <v>2106</v>
      </c>
      <c r="B146" s="61" t="str">
        <f>'QA-4.'!B24</f>
        <v>Does at least 50% of the technical staff possess formal education in microbiology or medical laboratory science? (Refer to the figure in column D)</v>
      </c>
      <c r="C146" s="77">
        <f>'QA-4.'!H24</f>
        <v>0</v>
      </c>
      <c r="D146" s="6" t="s">
        <v>5685</v>
      </c>
      <c r="E146" s="76" t="str">
        <f t="shared" ref="E146" si="26">IF(C146="No","System Flag","'")</f>
        <v>'</v>
      </c>
      <c r="F146" s="6">
        <f t="shared" si="21"/>
        <v>0</v>
      </c>
      <c r="G146" s="6" t="s">
        <v>2451</v>
      </c>
      <c r="H146" s="204" t="s">
        <v>484</v>
      </c>
    </row>
    <row r="147" spans="1:8">
      <c r="A147" s="30" t="s">
        <v>2107</v>
      </c>
      <c r="B147" s="61" t="str">
        <f>'QA-4.'!B25</f>
        <v>Is the lab sufficiently staffed to provide high quality services? (Including support staff.)</v>
      </c>
      <c r="C147" s="27">
        <f>'QA-4.'!D25</f>
        <v>0</v>
      </c>
      <c r="D147" s="6" t="s">
        <v>5685</v>
      </c>
      <c r="E147" s="76" t="str">
        <f t="shared" si="24"/>
        <v>'</v>
      </c>
      <c r="F147" s="6">
        <f t="shared" si="21"/>
        <v>0</v>
      </c>
      <c r="G147" s="6" t="s">
        <v>2451</v>
      </c>
      <c r="H147" s="204" t="s">
        <v>485</v>
      </c>
    </row>
    <row r="148" spans="1:8" ht="25.5">
      <c r="A148" s="30" t="s">
        <v>2108</v>
      </c>
      <c r="B148" s="61" t="str">
        <f>'QA-4.'!B51</f>
        <v xml:space="preserve">How many times per year does the lab currently receive EQA/PT challenges that include both bacterial identification &amp; AST? (Please do not include challenges designed to focus on a single organism, e.g., TB or N.gonorrhoeae) </v>
      </c>
      <c r="C148" s="27">
        <f>'QA-4.'!D51</f>
        <v>0</v>
      </c>
      <c r="D148" s="9">
        <v>4</v>
      </c>
      <c r="E148" s="76" t="str">
        <f>IF(C148=4,"System Flag","'")</f>
        <v>'</v>
      </c>
      <c r="F148" s="6">
        <f t="shared" si="21"/>
        <v>0</v>
      </c>
      <c r="G148" s="6" t="s">
        <v>2451</v>
      </c>
      <c r="H148" s="204" t="s">
        <v>5693</v>
      </c>
    </row>
    <row r="149" spans="1:8">
      <c r="A149" s="30" t="s">
        <v>2109</v>
      </c>
      <c r="B149" s="61" t="str">
        <f>'QA-4.'!B61</f>
        <v xml:space="preserve">On average, how long does the lab have to wait before receiving the results of their PT/EQA performance? </v>
      </c>
      <c r="C149" s="27">
        <f>'QA-4.'!D61</f>
        <v>0</v>
      </c>
      <c r="D149" s="9" t="s">
        <v>5691</v>
      </c>
      <c r="E149" s="76" t="str">
        <f>IF(C149=2,"System Flag",IF(C149=3,"System Flag","'"))</f>
        <v>'</v>
      </c>
      <c r="F149" s="6">
        <f t="shared" si="21"/>
        <v>0</v>
      </c>
      <c r="G149" s="6" t="s">
        <v>2451</v>
      </c>
      <c r="H149" s="204" t="s">
        <v>500</v>
      </c>
    </row>
    <row r="150" spans="1:8">
      <c r="A150" s="30" t="s">
        <v>2110</v>
      </c>
      <c r="B150" s="61" t="str">
        <f>'Basic AST-11.'!B91</f>
        <v xml:space="preserve">Is there internet in the lab to access free EUCAST PDFs or CLSI M100 online version? </v>
      </c>
      <c r="C150" s="27">
        <f>'Basic AST-11.'!D91</f>
        <v>0</v>
      </c>
      <c r="D150" s="9" t="s">
        <v>5685</v>
      </c>
      <c r="E150" s="76" t="str">
        <f t="shared" ref="E150:E157" si="27">IF(C150="No","System Flag","'")</f>
        <v>'</v>
      </c>
      <c r="F150" s="6">
        <f t="shared" si="21"/>
        <v>0</v>
      </c>
      <c r="G150" s="6" t="s">
        <v>2455</v>
      </c>
      <c r="H150" s="204" t="s">
        <v>1448</v>
      </c>
    </row>
    <row r="151" spans="1:8">
      <c r="A151" s="30" t="s">
        <v>2111</v>
      </c>
      <c r="B151" s="61" t="str">
        <f>'AST Policy-13.'!B37</f>
        <v>Does lab policy primarily determine which isolates recieve AST, or is AST performed only when it is specifically requested by the doctor?</v>
      </c>
      <c r="C151" s="27">
        <f>'AST Policy-13.'!D37</f>
        <v>0</v>
      </c>
      <c r="D151" s="9" t="s">
        <v>5691</v>
      </c>
      <c r="E151" s="76" t="str">
        <f>IF(C151=2,"System Flag",IF(C151=3,"System Flag","'"))</f>
        <v>'</v>
      </c>
      <c r="F151" s="6">
        <f t="shared" si="21"/>
        <v>0</v>
      </c>
      <c r="G151" s="6" t="s">
        <v>2457</v>
      </c>
      <c r="H151" s="209" t="s">
        <v>1566</v>
      </c>
    </row>
    <row r="152" spans="1:8" ht="25.5">
      <c r="A152" s="30" t="s">
        <v>2112</v>
      </c>
      <c r="B152" s="61" t="str">
        <f>'AST Policy-13.'!B39</f>
        <v>Does lab policy primarily determine which antibiotics to test and report, or does the lab only test and report the antibiotics specifically requested by the physician?</v>
      </c>
      <c r="C152" s="27">
        <f>'AST Policy-13.'!D39</f>
        <v>0</v>
      </c>
      <c r="D152" s="9" t="s">
        <v>5691</v>
      </c>
      <c r="E152" s="76" t="str">
        <f>IF(C152=2,"System Flag",IF(C152=3,"System Flag","'"))</f>
        <v>'</v>
      </c>
      <c r="F152" s="6">
        <f t="shared" si="21"/>
        <v>0</v>
      </c>
      <c r="G152" s="6" t="s">
        <v>2457</v>
      </c>
      <c r="H152" s="209" t="s">
        <v>1567</v>
      </c>
    </row>
    <row r="153" spans="1:8">
      <c r="A153" s="30" t="s">
        <v>2113</v>
      </c>
      <c r="B153" s="61" t="str">
        <f>'AST Policy-13.'!B46</f>
        <v>Does the hospital have an Antibiotic Stewardship Committee?</v>
      </c>
      <c r="C153" s="27">
        <f>'AST Policy-13.'!D46</f>
        <v>0</v>
      </c>
      <c r="D153" s="9"/>
      <c r="E153" s="76" t="str">
        <f t="shared" si="27"/>
        <v>'</v>
      </c>
      <c r="F153" s="6">
        <f t="shared" si="21"/>
        <v>0</v>
      </c>
      <c r="G153" s="6" t="s">
        <v>2457</v>
      </c>
      <c r="H153" s="209" t="s">
        <v>1570</v>
      </c>
    </row>
    <row r="154" spans="1:8">
      <c r="A154" s="30" t="s">
        <v>2114</v>
      </c>
      <c r="B154" s="61" t="str">
        <f>'AST Policy-13.'!B47</f>
        <v>If the hospital has an Antibiotic Stewardship Committee, is a microbiolgist a member?</v>
      </c>
      <c r="C154" s="27">
        <f>'AST Policy-13.'!D47</f>
        <v>0</v>
      </c>
      <c r="D154" s="9"/>
      <c r="E154" s="76" t="str">
        <f t="shared" si="27"/>
        <v>'</v>
      </c>
      <c r="F154" s="6">
        <f t="shared" si="21"/>
        <v>0</v>
      </c>
      <c r="G154" s="6" t="s">
        <v>2457</v>
      </c>
      <c r="H154" s="209" t="s">
        <v>1571</v>
      </c>
    </row>
    <row r="155" spans="1:8">
      <c r="A155" s="30" t="s">
        <v>2115</v>
      </c>
      <c r="B155" s="61" t="str">
        <f>'AST Policy-13.'!B48</f>
        <v>Does the hospital have a Pharmacy and Therapeutics Committee?</v>
      </c>
      <c r="C155" s="27">
        <f>'AST Policy-13.'!D48</f>
        <v>0</v>
      </c>
      <c r="D155" s="9"/>
      <c r="E155" s="76" t="str">
        <f t="shared" si="27"/>
        <v>'</v>
      </c>
      <c r="F155" s="6">
        <f t="shared" si="21"/>
        <v>0</v>
      </c>
      <c r="G155" s="6" t="s">
        <v>2457</v>
      </c>
      <c r="H155" s="209" t="s">
        <v>1572</v>
      </c>
    </row>
    <row r="156" spans="1:8">
      <c r="A156" s="30" t="s">
        <v>2428</v>
      </c>
      <c r="B156" s="61" t="str">
        <f>'AST Policy-13.'!B49</f>
        <v>If the hospital has a Pharmacy and Therapeutics Committee, is a microbiolgist a member?</v>
      </c>
      <c r="C156" s="27">
        <f>'AST Policy-13.'!D49</f>
        <v>0</v>
      </c>
      <c r="D156" s="9"/>
      <c r="E156" s="76" t="str">
        <f t="shared" si="27"/>
        <v>'</v>
      </c>
      <c r="F156" s="6">
        <f t="shared" si="21"/>
        <v>0</v>
      </c>
      <c r="G156" s="6" t="s">
        <v>2457</v>
      </c>
      <c r="H156" s="209" t="s">
        <v>1573</v>
      </c>
    </row>
    <row r="157" spans="1:8" ht="25.5">
      <c r="A157" s="30" t="s">
        <v>2429</v>
      </c>
      <c r="B157" s="61" t="str">
        <f>'AST Policy-13.'!B50</f>
        <v>Does the hospital's Antibiotic Stewardship or Pharmacy and Therapeutic Committee meet at least annually to review national or international AST panel recommendations and modify them based on the hospital's formulary and cumulative antibiogram?</v>
      </c>
      <c r="C157" s="27">
        <f>'AST Policy-13.'!D50</f>
        <v>0</v>
      </c>
      <c r="D157" s="9"/>
      <c r="E157" s="76" t="str">
        <f t="shared" si="27"/>
        <v>'</v>
      </c>
      <c r="F157" s="6">
        <f t="shared" si="21"/>
        <v>0</v>
      </c>
      <c r="G157" s="6" t="s">
        <v>2457</v>
      </c>
      <c r="H157" s="209" t="s">
        <v>1574</v>
      </c>
    </row>
    <row r="159" spans="1:8">
      <c r="D159" s="79" t="str">
        <f>Language!A268</f>
        <v>Total number of System Flags</v>
      </c>
      <c r="E159" s="69">
        <f>SUM(F135:F157)</f>
        <v>0</v>
      </c>
    </row>
  </sheetData>
  <mergeCells count="1">
    <mergeCell ref="A132:C133"/>
  </mergeCells>
  <phoneticPr fontId="26" type="noConversion"/>
  <pageMargins left="0.25" right="0.25" top="0.75" bottom="0.75" header="0.3" footer="0.3"/>
  <pageSetup paperSize="9" scale="78" fitToHeight="2" orientation="landscape"/>
  <headerFooter>
    <oddFooter>&amp;C&amp;A &amp;P</oddFooter>
  </headerFooter>
  <rowBreaks count="4" manualBreakCount="4">
    <brk id="36" max="7" man="1"/>
    <brk id="67" max="7" man="1"/>
    <brk id="107" max="7" man="1"/>
    <brk id="131" max="7" man="1"/>
  </rowBreaks>
  <ignoredErrors>
    <ignoredError sqref="H5 H7:H8 H9:H21 H22:H31 H32:H49 H50:H65 H67:H78 H80:H88 H120:H129 H146:H150 H135:H145 H151:H157" numberStoredAsText="1"/>
    <ignoredError sqref="E17:E18 E9 E19:E20 E21 E37 E106 E62 E150" formula="1"/>
  </ignoredError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3FF0E117DAFE54CBE067C431C77F64B" ma:contentTypeVersion="15" ma:contentTypeDescription="Create a new document." ma:contentTypeScope="" ma:versionID="24d0ff1f8a8e8843379dcccc7ea2dac3">
  <xsd:schema xmlns:xsd="http://www.w3.org/2001/XMLSchema" xmlns:xs="http://www.w3.org/2001/XMLSchema" xmlns:p="http://schemas.microsoft.com/office/2006/metadata/properties" xmlns:ns1="http://schemas.microsoft.com/sharepoint/v3" xmlns:ns3="0c96800b-b425-4f1f-a293-d10a6021442d" xmlns:ns4="e3b77f1f-da53-454b-89e0-50f1aaf16bdf" targetNamespace="http://schemas.microsoft.com/office/2006/metadata/properties" ma:root="true" ma:fieldsID="18976ac157e2f3cb8551a545d8594060" ns1:_="" ns3:_="" ns4:_="">
    <xsd:import namespace="http://schemas.microsoft.com/sharepoint/v3"/>
    <xsd:import namespace="0c96800b-b425-4f1f-a293-d10a6021442d"/>
    <xsd:import namespace="e3b77f1f-da53-454b-89e0-50f1aaf16bdf"/>
    <xsd:element name="properties">
      <xsd:complexType>
        <xsd:sequence>
          <xsd:element name="documentManagement">
            <xsd:complexType>
              <xsd:all>
                <xsd:element ref="ns3:MediaServiceMetadata" minOccurs="0"/>
                <xsd:element ref="ns3:MediaServiceFastMetadata" minOccurs="0"/>
                <xsd:element ref="ns1:_ip_UnifiedCompliancePolicyProperties" minOccurs="0"/>
                <xsd:element ref="ns1:_ip_UnifiedCompliancePolicyUIAction"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Unified Compliance Policy Properties" ma:hidden="true" ma:internalName="_ip_UnifiedCompliancePolicyProperties">
      <xsd:simpleType>
        <xsd:restriction base="dms:Note"/>
      </xsd:simpleType>
    </xsd:element>
    <xsd:element name="_ip_UnifiedCompliancePolicyUIAction" ma:index="1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c96800b-b425-4f1f-a293-d10a602144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b77f1f-da53-454b-89e0-50f1aaf16bdf"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53653A3-9475-4CD1-951D-B30B41B6EFED}">
  <ds:schemaRefs>
    <ds:schemaRef ds:uri="http://schemas.microsoft.com/sharepoint/v3/contenttype/forms"/>
  </ds:schemaRefs>
</ds:datastoreItem>
</file>

<file path=customXml/itemProps2.xml><?xml version="1.0" encoding="utf-8"?>
<ds:datastoreItem xmlns:ds="http://schemas.openxmlformats.org/officeDocument/2006/customXml" ds:itemID="{7D5CEA49-511B-46E0-9DE7-A43D3A053D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c96800b-b425-4f1f-a293-d10a6021442d"/>
    <ds:schemaRef ds:uri="e3b77f1f-da53-454b-89e0-50f1aaf16b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0CAD07-A09A-4DC1-85FB-F3B1EFE5A48E}">
  <ds:schemaRefs>
    <ds:schemaRef ds:uri="http://purl.org/dc/dcmitype/"/>
    <ds:schemaRef ds:uri="0c96800b-b425-4f1f-a293-d10a6021442d"/>
    <ds:schemaRef ds:uri="http://schemas.microsoft.com/sharepoint/v3"/>
    <ds:schemaRef ds:uri="http://purl.org/dc/elements/1.1/"/>
    <ds:schemaRef ds:uri="http://schemas.microsoft.com/office/2006/metadata/properties"/>
    <ds:schemaRef ds:uri="e3b77f1f-da53-454b-89e0-50f1aaf16bdf"/>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37</vt:i4>
      </vt:variant>
    </vt:vector>
  </HeadingPairs>
  <TitlesOfParts>
    <vt:vector size="59" baseType="lpstr">
      <vt:lpstr>Cover</vt:lpstr>
      <vt:lpstr>Introduction</vt:lpstr>
      <vt:lpstr>Assessor's Guide</vt:lpstr>
      <vt:lpstr>Language</vt:lpstr>
      <vt:lpstr>Export</vt:lpstr>
      <vt:lpstr>General-0.</vt:lpstr>
      <vt:lpstr>Facility-1.</vt:lpstr>
      <vt:lpstr>LIS-2.</vt:lpstr>
      <vt:lpstr>Data Mgmt-3.</vt:lpstr>
      <vt:lpstr>QA-4.</vt:lpstr>
      <vt:lpstr>Media QC-5.</vt:lpstr>
      <vt:lpstr>ID QC-6.</vt:lpstr>
      <vt:lpstr>AST QC-7.</vt:lpstr>
      <vt:lpstr>Specimen-8.</vt:lpstr>
      <vt:lpstr>Processing-9.</vt:lpstr>
      <vt:lpstr>Identification-10.</vt:lpstr>
      <vt:lpstr>Basic AST-11.</vt:lpstr>
      <vt:lpstr>AST Expert rules-12.</vt:lpstr>
      <vt:lpstr>AST Policy-13.</vt:lpstr>
      <vt:lpstr>Safety appendix</vt:lpstr>
      <vt:lpstr>Summary</vt:lpstr>
      <vt:lpstr>Flags</vt:lpstr>
      <vt:lpstr>'Basic AST-11.'!_Toc1732529</vt:lpstr>
      <vt:lpstr>'Basic AST-11.'!_Toc1732530</vt:lpstr>
      <vt:lpstr>'Basic AST-11.'!_Toc1732531</vt:lpstr>
      <vt:lpstr>'Basic AST-11.'!_Toc1732532</vt:lpstr>
      <vt:lpstr>'Basic AST-11.'!_Toc1732533</vt:lpstr>
      <vt:lpstr>'Basic AST-11.'!_Toc1732534</vt:lpstr>
      <vt:lpstr>'AST Policy-13.'!_Toc1732536</vt:lpstr>
      <vt:lpstr>'AST Expert rules-12.'!_Toc1732539</vt:lpstr>
      <vt:lpstr>'AST Expert rules-12.'!_Toc1732542</vt:lpstr>
      <vt:lpstr>'AST Expert rules-12.'!_Toc1732544</vt:lpstr>
      <vt:lpstr>'Assessor''s Guide'!_Toc2177259</vt:lpstr>
      <vt:lpstr>'AST QC-7.'!_Toc486852725</vt:lpstr>
      <vt:lpstr>'Processing-9.'!_Toc486852730</vt:lpstr>
      <vt:lpstr>'Specimen-8.'!_Toc486852730</vt:lpstr>
      <vt:lpstr>'Identification-10.'!_Toc486852735</vt:lpstr>
      <vt:lpstr>'Identification-10.'!_Toc486852736</vt:lpstr>
      <vt:lpstr>'Identification-10.'!_Toc486852742</vt:lpstr>
      <vt:lpstr>langue</vt:lpstr>
      <vt:lpstr>'Assessor''s Guide'!Print_Area</vt:lpstr>
      <vt:lpstr>'AST Expert rules-12.'!Print_Area</vt:lpstr>
      <vt:lpstr>'AST Policy-13.'!Print_Area</vt:lpstr>
      <vt:lpstr>'AST QC-7.'!Print_Area</vt:lpstr>
      <vt:lpstr>'Basic AST-11.'!Print_Area</vt:lpstr>
      <vt:lpstr>'Data Mgmt-3.'!Print_Area</vt:lpstr>
      <vt:lpstr>'Facility-1.'!Print_Area</vt:lpstr>
      <vt:lpstr>Flags!Print_Area</vt:lpstr>
      <vt:lpstr>'General-0.'!Print_Area</vt:lpstr>
      <vt:lpstr>'ID QC-6.'!Print_Area</vt:lpstr>
      <vt:lpstr>'Identification-10.'!Print_Area</vt:lpstr>
      <vt:lpstr>Language!Print_Area</vt:lpstr>
      <vt:lpstr>'LIS-2.'!Print_Area</vt:lpstr>
      <vt:lpstr>'Media QC-5.'!Print_Area</vt:lpstr>
      <vt:lpstr>'Processing-9.'!Print_Area</vt:lpstr>
      <vt:lpstr>'QA-4.'!Print_Area</vt:lpstr>
      <vt:lpstr>'Safety appendix'!Print_Area</vt:lpstr>
      <vt:lpstr>'Specimen-8.'!Print_Area</vt:lpstr>
      <vt:lpstr>Summary!Print_Area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dc:creator>
  <cp:lastModifiedBy>Le Tien Duat</cp:lastModifiedBy>
  <cp:lastPrinted>2022-05-05T10:32:42Z</cp:lastPrinted>
  <dcterms:created xsi:type="dcterms:W3CDTF">2018-12-14T09:33:58Z</dcterms:created>
  <dcterms:modified xsi:type="dcterms:W3CDTF">2022-05-18T10:02:19Z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0x01010053FF0E117DAFE54CBE067C431C77F64B</vt:lpwstr>
  </property>
</Properties>
</file>