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60" windowWidth="19320" windowHeight="7500" activeTab="4"/>
  </bookViews>
  <sheets>
    <sheet name="Ct SLTS va SS" sheetId="5" r:id="rId1"/>
    <sheet name="chi tieu Ds" sheetId="4" r:id="rId2"/>
    <sheet name="DV ban Full" sheetId="3" r:id="rId3"/>
    <sheet name="tong KP" sheetId="2" r:id="rId4"/>
    <sheet name="DB HC" sheetId="1" r:id="rId5"/>
  </sheets>
  <definedNames>
    <definedName name="__CON1">#REF!</definedName>
    <definedName name="__CON2">#REF!</definedName>
    <definedName name="__ddn400">#REF!</definedName>
    <definedName name="__ddn600">#REF!</definedName>
    <definedName name="__MAC12">#REF!</definedName>
    <definedName name="__MAC46">#REF!</definedName>
    <definedName name="__NCL100">#REF!</definedName>
    <definedName name="__NCL200">#REF!</definedName>
    <definedName name="__NCL250">#REF!</definedName>
    <definedName name="__NET2">#REF!</definedName>
    <definedName name="__nin190">#REF!</definedName>
    <definedName name="__Sat27">#REF!</definedName>
    <definedName name="__Sat6">#REF!</definedName>
    <definedName name="__sc1">#REF!</definedName>
    <definedName name="__SC2">#REF!</definedName>
    <definedName name="__sc3">#REF!</definedName>
    <definedName name="__SN3">#REF!</definedName>
    <definedName name="__TL1">#REF!</definedName>
    <definedName name="__TL2">#REF!</definedName>
    <definedName name="__TL3">#REF!</definedName>
    <definedName name="__TLA120">#REF!</definedName>
    <definedName name="__TLA35">#REF!</definedName>
    <definedName name="__TLA50">#REF!</definedName>
    <definedName name="__TLA70">#REF!</definedName>
    <definedName name="__TLA95">#REF!</definedName>
    <definedName name="__tz593">#REF!</definedName>
    <definedName name="__VL100">#REF!</definedName>
    <definedName name="__VL200">#REF!</definedName>
    <definedName name="__VL250">#REF!</definedName>
    <definedName name="_1">#REF!</definedName>
    <definedName name="_1000A01">#N/A</definedName>
    <definedName name="_2">#REF!</definedName>
    <definedName name="_CON1">#REF!</definedName>
    <definedName name="_CON2">#REF!</definedName>
    <definedName name="_ddn400">#REF!</definedName>
    <definedName name="_ddn600">#REF!</definedName>
    <definedName name="_Fill" hidden="1">#REF!</definedName>
    <definedName name="_Key1" hidden="1">#REF!</definedName>
    <definedName name="_Key2" hidden="1">#REF!</definedName>
    <definedName name="_MAC12">#REF!</definedName>
    <definedName name="_MAC46">#REF!</definedName>
    <definedName name="_NCL100">#REF!</definedName>
    <definedName name="_NCL200">#REF!</definedName>
    <definedName name="_NCL250">#REF!</definedName>
    <definedName name="_NET2">#REF!</definedName>
    <definedName name="_nin190">#REF!</definedName>
    <definedName name="_Order1" hidden="1">255</definedName>
    <definedName name="_Order2" hidden="1">255</definedName>
    <definedName name="_Sat27">#REF!</definedName>
    <definedName name="_Sat6">#REF!</definedName>
    <definedName name="_sc1">#REF!</definedName>
    <definedName name="_SC2">#REF!</definedName>
    <definedName name="_sc3">#REF!</definedName>
    <definedName name="_SN3">#REF!</definedName>
    <definedName name="_Sort" hidden="1">#REF!</definedName>
    <definedName name="_TL1">#REF!</definedName>
    <definedName name="_TL2">#REF!</definedName>
    <definedName name="_TL3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_tz593">#REF!</definedName>
    <definedName name="_VL100">#REF!</definedName>
    <definedName name="_VL200">#REF!</definedName>
    <definedName name="_VL250">#REF!</definedName>
    <definedName name="A">#REF!</definedName>
    <definedName name="A.">#REF!</definedName>
    <definedName name="a_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.1">#REF!</definedName>
    <definedName name="A120_">#REF!</definedName>
    <definedName name="a277Print_Titles">#REF!</definedName>
    <definedName name="A35_">#REF!</definedName>
    <definedName name="A50_">#REF!</definedName>
    <definedName name="A70_">#REF!</definedName>
    <definedName name="A95_">#REF!</definedName>
    <definedName name="AA">#REF!</definedName>
    <definedName name="Ab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g_">#REF!</definedName>
    <definedName name="ag15F80">#REF!</definedName>
    <definedName name="All_Item">#REF!</definedName>
    <definedName name="ALPIN">#N/A</definedName>
    <definedName name="ALPJYOU">#N/A</definedName>
    <definedName name="ALPTOI">#N/A</definedName>
    <definedName name="Aq">#REF!</definedName>
    <definedName name="As_">#REF!</definedName>
    <definedName name="b">#REF!</definedName>
    <definedName name="Bang_cly">#REF!</definedName>
    <definedName name="Bang_CVC">#REF!</definedName>
    <definedName name="bang_gia">#REF!</definedName>
    <definedName name="Bang_travl">#REF!</definedName>
    <definedName name="BarData">#REF!</definedName>
    <definedName name="BB">#REF!</definedName>
    <definedName name="BOQ">#REF!</definedName>
    <definedName name="buoc">#REF!</definedName>
    <definedName name="BVCISUMMARY">#REF!</definedName>
    <definedName name="C_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b">#REF!</definedName>
    <definedName name="CCS">#REF!</definedName>
    <definedName name="CDD">#REF!</definedName>
    <definedName name="cfk">#REF!</definedName>
    <definedName name="cg" localSheetId="1" hidden="1">{"'Sheet1'!$L$16"}</definedName>
    <definedName name="cg" localSheetId="4" hidden="1">{"'Sheet1'!$L$16"}</definedName>
    <definedName name="cg" localSheetId="2" hidden="1">{"'Sheet1'!$L$16"}</definedName>
    <definedName name="cg" localSheetId="3" hidden="1">{"'Sheet1'!$L$16"}</definedName>
    <definedName name="cg" hidden="1">{"'Sheet1'!$L$16"}</definedName>
    <definedName name="CK">#REF!</definedName>
    <definedName name="CLVC3">0.1</definedName>
    <definedName name="CLVCTB">#REF!</definedName>
    <definedName name="CLVL">#REF!</definedName>
    <definedName name="Co">#REF!</definedName>
    <definedName name="Cöï_ly_vaän_chuyeãn">#REF!</definedName>
    <definedName name="CÖÏ_LY_VAÄN_CHUYEÅN">#REF!</definedName>
    <definedName name="COMMON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ST_EQ">#REF!</definedName>
    <definedName name="COVER">#REF!</definedName>
    <definedName name="CPC">#REF!</definedName>
    <definedName name="CPVC100">#REF!</definedName>
    <definedName name="CRD">#REF!</definedName>
    <definedName name="CRITINST">#REF!</definedName>
    <definedName name="CRITPURC">#REF!</definedName>
    <definedName name="CRS">#REF!</definedName>
    <definedName name="CS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T_50">#REF!</definedName>
    <definedName name="ctiep">#REF!</definedName>
    <definedName name="cu">#REF!</definedName>
    <definedName name="CU_LY">#REF!</definedName>
    <definedName name="cuoc_vc">#REF!</definedName>
    <definedName name="CURRENCY">#REF!</definedName>
    <definedName name="CX">#REF!</definedName>
    <definedName name="d">#REF!</definedName>
    <definedName name="d_">#REF!</definedName>
    <definedName name="D_7101A_B">#REF!</definedName>
    <definedName name="data">#REF!</definedName>
    <definedName name="Data11">#REF!</definedName>
    <definedName name="Data41">#REF!</definedName>
    <definedName name="_xlnm.Database">#REF!</definedName>
    <definedName name="DD">#REF!</definedName>
    <definedName name="den_bu">#REF!</definedName>
    <definedName name="df">#REF!</definedName>
    <definedName name="DGCTI592">#REF!</definedName>
    <definedName name="DGTH">#REF!</definedName>
    <definedName name="dgvl">#REF!</definedName>
    <definedName name="ds1pnc">#REF!</definedName>
    <definedName name="ds1pvl">#REF!</definedName>
    <definedName name="ds3pnc">#REF!</definedName>
    <definedName name="ds3pvl">#REF!</definedName>
    <definedName name="DSUMDATA">#REF!</definedName>
    <definedName name="DT" localSheetId="1" hidden="1">{"'Sheet1'!$L$16"}</definedName>
    <definedName name="DT" localSheetId="4" hidden="1">{"'Sheet1'!$L$16"}</definedName>
    <definedName name="DT" localSheetId="2" hidden="1">{"'Sheet1'!$L$16"}</definedName>
    <definedName name="DT" localSheetId="3" hidden="1">{"'Sheet1'!$L$16"}</definedName>
    <definedName name="DT" hidden="1">{"'Sheet1'!$L$16"}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92F56">#REF!</definedName>
    <definedName name="FACTOR">#REF!</definedName>
    <definedName name="fc">#REF!</definedName>
    <definedName name="fc_">#REF!</definedName>
    <definedName name="FS">#REF!</definedName>
    <definedName name="fuji">#REF!</definedName>
    <definedName name="fy">#REF!</definedName>
    <definedName name="Fy_">#REF!</definedName>
    <definedName name="g_">#REF!</definedName>
    <definedName name="geff">#REF!</definedName>
    <definedName name="gia_tien">#REF!</definedName>
    <definedName name="gia_tien_BTN">#REF!</definedName>
    <definedName name="gl3p">#REF!</definedName>
    <definedName name="GTXL">#REF!</definedName>
    <definedName name="h" localSheetId="1" hidden="1">{"'Sheet1'!$L$16"}</definedName>
    <definedName name="h" localSheetId="4" hidden="1">{"'Sheet1'!$L$16"}</definedName>
    <definedName name="h" localSheetId="2" hidden="1">{"'Sheet1'!$L$16"}</definedName>
    <definedName name="h" localSheetId="3" hidden="1">{"'Sheet1'!$L$16"}</definedName>
    <definedName name="h" hidden="1">{"'Sheet1'!$L$16"}</definedName>
    <definedName name="Heä_soá_laép_xaø_H">1.7</definedName>
    <definedName name="heä_soá_sình_laày">#REF!</definedName>
    <definedName name="hien">#REF!</definedName>
    <definedName name="HOME_MANP">#REF!</definedName>
    <definedName name="HOMEOFFICE_COST">#REF!</definedName>
    <definedName name="HS">#REF!</definedName>
    <definedName name="Hsc">#REF!</definedName>
    <definedName name="HSCT3">0.1</definedName>
    <definedName name="hsdc1">#REF!</definedName>
    <definedName name="HSDN">2.5</definedName>
    <definedName name="HSHH">#REF!</definedName>
    <definedName name="HSHHUT">#REF!</definedName>
    <definedName name="HSSL">#REF!</definedName>
    <definedName name="HSVC1">#REF!</definedName>
    <definedName name="HSVC2">#REF!</definedName>
    <definedName name="HSVC3">#REF!</definedName>
    <definedName name="htlm" localSheetId="1" hidden="1">{"'Sheet1'!$L$16"}</definedName>
    <definedName name="htlm" localSheetId="4" hidden="1">{"'Sheet1'!$L$16"}</definedName>
    <definedName name="htlm" localSheetId="2" hidden="1">{"'Sheet1'!$L$16"}</definedName>
    <definedName name="htlm" localSheetId="3" hidden="1">{"'Sheet1'!$L$16"}</definedName>
    <definedName name="htlm" hidden="1">{"'Sheet1'!$L$16"}</definedName>
    <definedName name="HTML_CodePage" hidden="1">950</definedName>
    <definedName name="HTML_Control" localSheetId="1" hidden="1">{"'Sheet1'!$L$16"}</definedName>
    <definedName name="HTML_Control" localSheetId="4" hidden="1">{"'Sheet1'!$L$16"}</definedName>
    <definedName name="HTML_Control" localSheetId="2" hidden="1">{"'Sheet1'!$L$16"}</definedName>
    <definedName name="HTML_Control" localSheetId="3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TNC">#REF!</definedName>
    <definedName name="HTVL">#REF!</definedName>
    <definedName name="huy" localSheetId="1" hidden="1">{"'Sheet1'!$L$16"}</definedName>
    <definedName name="huy" localSheetId="4" hidden="1">{"'Sheet1'!$L$16"}</definedName>
    <definedName name="huy" localSheetId="2" hidden="1">{"'Sheet1'!$L$16"}</definedName>
    <definedName name="huy" localSheetId="3" hidden="1">{"'Sheet1'!$L$16"}</definedName>
    <definedName name="huy" hidden="1">{"'Sheet1'!$L$16"}</definedName>
    <definedName name="I">#REF!</definedName>
    <definedName name="IDLAB_COST">#REF!</definedName>
    <definedName name="IND_LAB">#REF!</definedName>
    <definedName name="INDMANP">#REF!</definedName>
    <definedName name="j">#REF!</definedName>
    <definedName name="J.O">#REF!</definedName>
    <definedName name="J.O_GT">#REF!</definedName>
    <definedName name="j356C8">#REF!</definedName>
    <definedName name="k">#REF!</definedName>
    <definedName name="kcong">#REF!</definedName>
    <definedName name="kh">#REF!</definedName>
    <definedName name="kiem">#REF!</definedName>
    <definedName name="Kiem_tra_trung_ten">#REF!</definedName>
    <definedName name="kp1ph">#REF!</definedName>
    <definedName name="Ks">#REF!</definedName>
    <definedName name="Lmk">#REF!</definedName>
    <definedName name="LN">#REF!</definedName>
    <definedName name="Lo">#REF!</definedName>
    <definedName name="m">#REF!</definedName>
    <definedName name="M12ba3p">#REF!</definedName>
    <definedName name="M12bb1p">#REF!</definedName>
    <definedName name="M12cbnc">#REF!</definedName>
    <definedName name="M12cbvl">#REF!</definedName>
    <definedName name="M14bb1p">#REF!</definedName>
    <definedName name="m8aanc">#REF!</definedName>
    <definedName name="m8aavl">#REF!</definedName>
    <definedName name="Ma3pnc">#REF!</definedName>
    <definedName name="Ma3pvl">#REF!</definedName>
    <definedName name="Maa3pnc">#REF!</definedName>
    <definedName name="Maa3pvl">#REF!</definedName>
    <definedName name="MAJ_CON_EQP">#REF!</definedName>
    <definedName name="Mba1p">#REF!</definedName>
    <definedName name="Mba3p">#REF!</definedName>
    <definedName name="Mbb3p">#REF!</definedName>
    <definedName name="Mbn1p">#REF!</definedName>
    <definedName name="me">#REF!</definedName>
    <definedName name="Mè_A1">#REF!</definedName>
    <definedName name="Mè_A2">#REF!</definedName>
    <definedName name="Mf">#REF!</definedName>
    <definedName name="MG_A">#REF!</definedName>
    <definedName name="MTMAC12">#REF!</definedName>
    <definedName name="mtram">#REF!</definedName>
    <definedName name="Mu">#REF!</definedName>
    <definedName name="Mu_">#REF!</definedName>
    <definedName name="n">#REF!</definedName>
    <definedName name="n1pig">#REF!</definedName>
    <definedName name="n1pind">#REF!</definedName>
    <definedName name="n1ping">#REF!</definedName>
    <definedName name="n1pint">#REF!</definedName>
    <definedName name="nc1p">#REF!</definedName>
    <definedName name="nc3p">#REF!</definedName>
    <definedName name="NCBD100">#REF!</definedName>
    <definedName name="NCBD200">#REF!</definedName>
    <definedName name="NCBD250">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n">#REF!</definedName>
    <definedName name="NHot">#REF!</definedName>
    <definedName name="nig">#REF!</definedName>
    <definedName name="nig1p">#REF!</definedName>
    <definedName name="nig3p">#REF!</definedName>
    <definedName name="nignc1p">#REF!</definedName>
    <definedName name="nigvl1p">#REF!</definedName>
    <definedName name="nin">#REF!</definedName>
    <definedName name="nin14nc3p">#REF!</definedName>
    <definedName name="nin14vl3p">#REF!</definedName>
    <definedName name="nin1903p">#REF!</definedName>
    <definedName name="nin190nc3p">#REF!</definedName>
    <definedName name="nin190vl3p">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1p">#REF!</definedName>
    <definedName name="nindnc3p">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nc3p">#REF!</definedName>
    <definedName name="nint1p">#REF!</definedName>
    <definedName name="nintnc1p">#REF!</definedName>
    <definedName name="nintvl1p">#REF!</definedName>
    <definedName name="ninvl3p">#REF!</definedName>
    <definedName name="nl">#REF!</definedName>
    <definedName name="nl1p">#REF!</definedName>
    <definedName name="nl3p">#REF!</definedName>
    <definedName name="nlnc3p">#REF!</definedName>
    <definedName name="nlnc3pha">#REF!</definedName>
    <definedName name="NLTK1p">#REF!</definedName>
    <definedName name="nlvl3p">#REF!</definedName>
    <definedName name="Nms">#REF!</definedName>
    <definedName name="nn">#REF!</definedName>
    <definedName name="nn1p">#REF!</definedName>
    <definedName name="nn3p">#REF!</definedName>
    <definedName name="nnnc3p">#REF!</definedName>
    <definedName name="nnvl3p">#REF!</definedName>
    <definedName name="No">#REF!</definedName>
    <definedName name="Nq">#REF!</definedName>
    <definedName name="P">#REF!</definedName>
    <definedName name="PA">#REF!</definedName>
    <definedName name="PChe">#REF!</definedName>
    <definedName name="Pd">#REF!</definedName>
    <definedName name="phu_luc_vua">#REF!</definedName>
    <definedName name="PileSize">#REF!</definedName>
    <definedName name="PileType">#REF!</definedName>
    <definedName name="PK">#REF!</definedName>
    <definedName name="PRICE">#REF!</definedName>
    <definedName name="PRICE1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PT_Duong">#REF!</definedName>
    <definedName name="ptdg">#REF!</definedName>
    <definedName name="PTDG_cau">#REF!</definedName>
    <definedName name="ptdg_cong">#REF!</definedName>
    <definedName name="PTDG_DCV">#REF!</definedName>
    <definedName name="ptdg_duong">#REF!</definedName>
    <definedName name="Pu">#REF!</definedName>
    <definedName name="pw">#REF!</definedName>
    <definedName name="qu">#REF!</definedName>
    <definedName name="quang" localSheetId="1" hidden="1">{"'Sheet1'!$L$16"}</definedName>
    <definedName name="quang" localSheetId="4" hidden="1">{"'Sheet1'!$L$16"}</definedName>
    <definedName name="quang" localSheetId="2" hidden="1">{"'Sheet1'!$L$16"}</definedName>
    <definedName name="quang" localSheetId="3" hidden="1">{"'Sheet1'!$L$16"}</definedName>
    <definedName name="quang" hidden="1">{"'Sheet1'!$L$16"}</definedName>
    <definedName name="ra11p">#REF!</definedName>
    <definedName name="ra13p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s">#REF!</definedName>
    <definedName name="s.">#REF!</definedName>
    <definedName name="SCH">#REF!</definedName>
    <definedName name="SDMONG">#REF!</definedName>
    <definedName name="Sheet1">#REF!</definedName>
    <definedName name="SIZE">#REF!</definedName>
    <definedName name="SL_CRD">#REF!</definedName>
    <definedName name="SL_CRS">#REF!</definedName>
    <definedName name="SL_CS">#REF!</definedName>
    <definedName name="SL_DD">#REF!</definedName>
    <definedName name="sn">#REF!</definedName>
    <definedName name="soc3p">#REF!</definedName>
    <definedName name="SoilType">#REF!</definedName>
    <definedName name="SORT">#REF!</definedName>
    <definedName name="SPEC">#REF!</definedName>
    <definedName name="SPECSUMMARY">#REF!</definedName>
    <definedName name="ST">#REF!</definedName>
    <definedName name="start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ITOMO">#REF!</definedName>
    <definedName name="SUMITOMO_GT">#REF!</definedName>
    <definedName name="SUMMARY">#REF!</definedName>
    <definedName name="t">#REF!</definedName>
    <definedName name="t101p">#REF!</definedName>
    <definedName name="t103p">#REF!</definedName>
    <definedName name="t10nc1p">#REF!</definedName>
    <definedName name="t10vl1p">#REF!</definedName>
    <definedName name="t121p">#REF!</definedName>
    <definedName name="t123p">#REF!</definedName>
    <definedName name="t141p">#REF!</definedName>
    <definedName name="t143p">#REF!</definedName>
    <definedName name="t14nc3p">#REF!</definedName>
    <definedName name="t14vl3p">#REF!</definedName>
    <definedName name="TaxTV">10%</definedName>
    <definedName name="TaxXL">5%</definedName>
    <definedName name="tbtram">#REF!</definedName>
    <definedName name="TC">#REF!</definedName>
    <definedName name="TC_NHANH1">#REF!</definedName>
    <definedName name="td1p">#REF!</definedName>
    <definedName name="td3p">#REF!</definedName>
    <definedName name="tdnc1p">#REF!</definedName>
    <definedName name="tdtr2cnc">#REF!</definedName>
    <definedName name="tdtr2cvl">#REF!</definedName>
    <definedName name="tdvl1p">#REF!</definedName>
    <definedName name="Thang_Long">#REF!</definedName>
    <definedName name="Thang_Long_GT">#REF!</definedName>
    <definedName name="THGO1pnc">#REF!</definedName>
    <definedName name="thht">#REF!</definedName>
    <definedName name="THI">#REF!</definedName>
    <definedName name="thkp3">#REF!</definedName>
    <definedName name="thtt">#REF!</definedName>
    <definedName name="Tien">#REF!</definedName>
    <definedName name="Tim_lan_xuat_hien">#REF!</definedName>
    <definedName name="tim_xuat_hien">#REF!</definedName>
    <definedName name="TITAN">#REF!</definedName>
    <definedName name="TK">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e">#REF!</definedName>
    <definedName name="TPLRP">#REF!</definedName>
    <definedName name="Tra_Cot">#REF!</definedName>
    <definedName name="Tra_DM_su_dung">#REF!</definedName>
    <definedName name="Tra_don_gia_KS">#REF!</definedName>
    <definedName name="Tra_DTCT">#REF!</definedName>
    <definedName name="Tra_ten_cong">#REF!</definedName>
    <definedName name="Tra_tim_hang_mucPT_trung">#REF!</definedName>
    <definedName name="Tra_TL">#REF!</definedName>
    <definedName name="Tra_ty_le2">#REF!</definedName>
    <definedName name="Tra_ty_le3">#REF!</definedName>
    <definedName name="Tra_ty_le4">#REF!</definedName>
    <definedName name="Tra_ty_le5">#REF!</definedName>
    <definedName name="TRA_VAT_LIEU">#REF!</definedName>
    <definedName name="TRA_VL">#REF!</definedName>
    <definedName name="TRADE2">#REF!</definedName>
    <definedName name="TRAVL">#REF!</definedName>
    <definedName name="Trô_P1">#REF!</definedName>
    <definedName name="Trô_P10">#REF!</definedName>
    <definedName name="Trô_P11">#REF!</definedName>
    <definedName name="Trô_P2">#REF!</definedName>
    <definedName name="Trô_P3">#REF!</definedName>
    <definedName name="Trô_P4">#REF!</definedName>
    <definedName name="Trô_P5">#REF!</definedName>
    <definedName name="Trô_P6">#REF!</definedName>
    <definedName name="Trô_P7">#REF!</definedName>
    <definedName name="Trô_P8">#REF!</definedName>
    <definedName name="Trô_P9">#REF!</definedName>
    <definedName name="TT_1P">#REF!</definedName>
    <definedName name="TT_3p">#REF!</definedName>
    <definedName name="tthi">#REF!</definedName>
    <definedName name="ttronmk">#REF!</definedName>
    <definedName name="ttt" localSheetId="1" hidden="1">{"'Sheet1'!$L$16"}</definedName>
    <definedName name="ttt" localSheetId="4" hidden="1">{"'Sheet1'!$L$16"}</definedName>
    <definedName name="ttt" localSheetId="2" hidden="1">{"'Sheet1'!$L$16"}</definedName>
    <definedName name="ttt" localSheetId="3" hidden="1">{"'Sheet1'!$L$16"}</definedName>
    <definedName name="ttt" hidden="1">{"'Sheet1'!$L$16"}</definedName>
    <definedName name="tv75nc">#REF!</definedName>
    <definedName name="tv75vl">#REF!</definedName>
    <definedName name="ty_le">#REF!</definedName>
    <definedName name="Ty_Le_1">#REF!</definedName>
    <definedName name="ty_le_BTN">#REF!</definedName>
    <definedName name="Ty_le1">#REF!</definedName>
    <definedName name="VARIINST">#REF!</definedName>
    <definedName name="VARIPURC">#REF!</definedName>
    <definedName name="VCHT">#REF!</definedName>
    <definedName name="VCTT">#REF!</definedName>
    <definedName name="vd">#REF!</definedName>
    <definedName name="vd3p">#REF!</definedName>
    <definedName name="VHbom">#REF!</definedName>
    <definedName name="vl1p">#REF!</definedName>
    <definedName name="vl3p">#REF!</definedName>
    <definedName name="vldn400">#REF!</definedName>
    <definedName name="vldn600">#REF!</definedName>
    <definedName name="VLM">#REF!</definedName>
    <definedName name="vltram">#REF!</definedName>
    <definedName name="vr3p">#REF!</definedName>
    <definedName name="Vu">#REF!</definedName>
    <definedName name="Vu_">#REF!</definedName>
    <definedName name="W">#REF!</definedName>
    <definedName name="wl">#REF!</definedName>
    <definedName name="wrn.chi._.tiÆt." localSheetId="1" hidden="1">{#N/A,#N/A,FALSE,"Chi tiÆt"}</definedName>
    <definedName name="wrn.chi._.tiÆt." localSheetId="4" hidden="1">{#N/A,#N/A,FALSE,"Chi tiÆt"}</definedName>
    <definedName name="wrn.chi._.tiÆt." localSheetId="2" hidden="1">{#N/A,#N/A,FALSE,"Chi tiÆt"}</definedName>
    <definedName name="wrn.chi._.tiÆt." localSheetId="3" hidden="1">{#N/A,#N/A,FALSE,"Chi tiÆt"}</definedName>
    <definedName name="wrn.chi._.tiÆt." hidden="1">{#N/A,#N/A,FALSE,"Chi tiÆt"}</definedName>
    <definedName name="Ws">#REF!</definedName>
    <definedName name="Wss">#REF!</definedName>
    <definedName name="Wst">#REF!</definedName>
    <definedName name="wt">#REF!</definedName>
    <definedName name="X">#REF!</definedName>
    <definedName name="x1pind">#REF!</definedName>
    <definedName name="x1ping">#REF!</definedName>
    <definedName name="x1pint">#REF!</definedName>
    <definedName name="XCCT">0.5</definedName>
    <definedName name="xfco">#REF!</definedName>
    <definedName name="xfco3p">#REF!</definedName>
    <definedName name="xfcotnc">#REF!</definedName>
    <definedName name="xfcotvl">#REF!</definedName>
    <definedName name="xh">#REF!</definedName>
    <definedName name="xhn">#REF!</definedName>
    <definedName name="xig">#REF!</definedName>
    <definedName name="xig1">#REF!</definedName>
    <definedName name="xig1p">#REF!</definedName>
    <definedName name="xig3p">#REF!</definedName>
    <definedName name="xignc3p">#REF!</definedName>
    <definedName name="xigvl3p">#REF!</definedName>
    <definedName name="xin">#REF!</definedName>
    <definedName name="xin190">#REF!</definedName>
    <definedName name="xin1903p">#REF!</definedName>
    <definedName name="xin2903p">#REF!</definedName>
    <definedName name="xin290nc3p">#REF!</definedName>
    <definedName name="xin290vl3p">#REF!</definedName>
    <definedName name="xin3p">#REF!</definedName>
    <definedName name="xind">#REF!</definedName>
    <definedName name="xind1p">#REF!</definedName>
    <definedName name="xind3p">#REF!</definedName>
    <definedName name="xindnc1p">#REF!</definedName>
    <definedName name="xindvl1p">#REF!</definedName>
    <definedName name="xing1p">#REF!</definedName>
    <definedName name="xingnc1p">#REF!</definedName>
    <definedName name="xingvl1p">#REF!</definedName>
    <definedName name="xinnc3p">#REF!</definedName>
    <definedName name="xint1p">#REF!</definedName>
    <definedName name="xinvl3p">#REF!</definedName>
    <definedName name="xit">#REF!</definedName>
    <definedName name="xit1">#REF!</definedName>
    <definedName name="xit1p">#REF!</definedName>
    <definedName name="xit2nc3p">#REF!</definedName>
    <definedName name="xit2vl3p">#REF!</definedName>
    <definedName name="xit3p">#REF!</definedName>
    <definedName name="xitnc3p">#REF!</definedName>
    <definedName name="xitvl3p">#REF!</definedName>
    <definedName name="xl">#REF!</definedName>
    <definedName name="xlc">#REF!</definedName>
    <definedName name="xlk">#REF!</definedName>
    <definedName name="xn">#REF!</definedName>
    <definedName name="y">#REF!</definedName>
    <definedName name="z">#REF!</definedName>
    <definedName name="zl">#REF!</definedName>
    <definedName name="Zw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G34" i="5"/>
  <c r="D34"/>
  <c r="G33"/>
  <c r="G32"/>
  <c r="G31"/>
  <c r="G30"/>
  <c r="G29"/>
  <c r="G28"/>
  <c r="G27"/>
  <c r="G26"/>
  <c r="G25"/>
  <c r="G24"/>
  <c r="G23"/>
  <c r="G22"/>
  <c r="D22"/>
  <c r="G21"/>
  <c r="G20"/>
  <c r="G19"/>
  <c r="G18"/>
  <c r="G17"/>
  <c r="G16"/>
  <c r="G15"/>
  <c r="G14"/>
  <c r="G13"/>
  <c r="G12"/>
  <c r="G11"/>
  <c r="G10"/>
  <c r="G9"/>
  <c r="G8"/>
  <c r="H7"/>
  <c r="F7"/>
  <c r="E7"/>
  <c r="C7"/>
  <c r="L7" i="4"/>
  <c r="I7"/>
  <c r="F7"/>
  <c r="D7"/>
  <c r="C7"/>
  <c r="R37" i="3"/>
  <c r="Q37"/>
  <c r="N37"/>
  <c r="K37"/>
  <c r="H37"/>
  <c r="E37"/>
  <c r="R36"/>
  <c r="Q36"/>
  <c r="N36"/>
  <c r="K36"/>
  <c r="H36"/>
  <c r="E36"/>
  <c r="R35"/>
  <c r="Q35"/>
  <c r="N35"/>
  <c r="K35"/>
  <c r="H35"/>
  <c r="E35"/>
  <c r="R34"/>
  <c r="Q34"/>
  <c r="N34"/>
  <c r="K34"/>
  <c r="H34"/>
  <c r="E34"/>
  <c r="R33"/>
  <c r="Q33"/>
  <c r="N33"/>
  <c r="K33"/>
  <c r="H33"/>
  <c r="E33"/>
  <c r="R32"/>
  <c r="Q32"/>
  <c r="N32"/>
  <c r="K32"/>
  <c r="H32"/>
  <c r="E32"/>
  <c r="R31"/>
  <c r="Q31"/>
  <c r="N31"/>
  <c r="K31"/>
  <c r="H31"/>
  <c r="E31"/>
  <c r="R30"/>
  <c r="Q30"/>
  <c r="N30"/>
  <c r="K30"/>
  <c r="H30"/>
  <c r="E30"/>
  <c r="R29"/>
  <c r="Q29"/>
  <c r="N29"/>
  <c r="K29"/>
  <c r="H29"/>
  <c r="E29"/>
  <c r="R28"/>
  <c r="Q28"/>
  <c r="K28"/>
  <c r="H28"/>
  <c r="R27"/>
  <c r="Q27"/>
  <c r="N27"/>
  <c r="K27"/>
  <c r="H27"/>
  <c r="E27"/>
  <c r="R26"/>
  <c r="Q26"/>
  <c r="N26"/>
  <c r="K26"/>
  <c r="H26"/>
  <c r="E26"/>
  <c r="R25"/>
  <c r="Q25"/>
  <c r="N25"/>
  <c r="K25"/>
  <c r="H25"/>
  <c r="E25"/>
  <c r="R24"/>
  <c r="Q24"/>
  <c r="N24"/>
  <c r="K24"/>
  <c r="H24"/>
  <c r="E24"/>
  <c r="R23"/>
  <c r="Q23"/>
  <c r="N23"/>
  <c r="K23"/>
  <c r="H23"/>
  <c r="E23"/>
  <c r="R22"/>
  <c r="Q22"/>
  <c r="N22"/>
  <c r="K22"/>
  <c r="H22"/>
  <c r="E22"/>
  <c r="R21"/>
  <c r="Q21"/>
  <c r="N21"/>
  <c r="K21"/>
  <c r="H21"/>
  <c r="E21"/>
  <c r="R20"/>
  <c r="Q20"/>
  <c r="N20"/>
  <c r="K20"/>
  <c r="H20"/>
  <c r="E20"/>
  <c r="R19"/>
  <c r="Q19"/>
  <c r="N19"/>
  <c r="K19"/>
  <c r="H19"/>
  <c r="E19"/>
  <c r="R18"/>
  <c r="Q18"/>
  <c r="N18"/>
  <c r="K18"/>
  <c r="H18"/>
  <c r="E18"/>
  <c r="R17"/>
  <c r="Q17"/>
  <c r="N17"/>
  <c r="K17"/>
  <c r="H17"/>
  <c r="E17"/>
  <c r="R16"/>
  <c r="Q16"/>
  <c r="N16"/>
  <c r="K16"/>
  <c r="H16"/>
  <c r="E16"/>
  <c r="R15"/>
  <c r="Q15"/>
  <c r="N15"/>
  <c r="K15"/>
  <c r="H15"/>
  <c r="E15"/>
  <c r="R14"/>
  <c r="Q14"/>
  <c r="N14"/>
  <c r="K14"/>
  <c r="H14"/>
  <c r="E14"/>
  <c r="R13"/>
  <c r="Q13"/>
  <c r="N13"/>
  <c r="K13"/>
  <c r="H13"/>
  <c r="E13"/>
  <c r="R12"/>
  <c r="Q12"/>
  <c r="N12"/>
  <c r="K12"/>
  <c r="H12"/>
  <c r="E12"/>
  <c r="R11"/>
  <c r="Q11"/>
  <c r="Q10" s="1"/>
  <c r="N11"/>
  <c r="N10" s="1"/>
  <c r="K11"/>
  <c r="H11"/>
  <c r="E11"/>
  <c r="E10" s="1"/>
  <c r="P10"/>
  <c r="O10"/>
  <c r="M10"/>
  <c r="L10"/>
  <c r="J10"/>
  <c r="I10"/>
  <c r="G10"/>
  <c r="F10"/>
  <c r="D10"/>
  <c r="C10"/>
  <c r="C13" i="2"/>
  <c r="C12"/>
  <c r="C11"/>
  <c r="C10"/>
  <c r="C9"/>
  <c r="C8"/>
  <c r="C7"/>
  <c r="C6" s="1"/>
  <c r="F6"/>
  <c r="E6"/>
  <c r="D6"/>
  <c r="O39" i="1"/>
  <c r="N39" s="1"/>
  <c r="C39"/>
  <c r="O38"/>
  <c r="C38"/>
  <c r="O37"/>
  <c r="N37" s="1"/>
  <c r="C37"/>
  <c r="O36"/>
  <c r="N36" s="1"/>
  <c r="C36"/>
  <c r="O35"/>
  <c r="N35" s="1"/>
  <c r="C35"/>
  <c r="O34"/>
  <c r="N34" s="1"/>
  <c r="C34"/>
  <c r="O33"/>
  <c r="N33" s="1"/>
  <c r="C33"/>
  <c r="S32"/>
  <c r="R32"/>
  <c r="Q32"/>
  <c r="P32"/>
  <c r="M32"/>
  <c r="L32"/>
  <c r="K32"/>
  <c r="J32"/>
  <c r="H32"/>
  <c r="H8" s="1"/>
  <c r="G32"/>
  <c r="E32"/>
  <c r="D32"/>
  <c r="O31"/>
  <c r="N31" s="1"/>
  <c r="C31"/>
  <c r="O30"/>
  <c r="N30" s="1"/>
  <c r="C30"/>
  <c r="O29"/>
  <c r="N29" s="1"/>
  <c r="C29"/>
  <c r="O28"/>
  <c r="N28" s="1"/>
  <c r="C28"/>
  <c r="C27" s="1"/>
  <c r="S27"/>
  <c r="R27"/>
  <c r="P27"/>
  <c r="O27"/>
  <c r="M27"/>
  <c r="L27"/>
  <c r="H27"/>
  <c r="G27"/>
  <c r="F27"/>
  <c r="E27"/>
  <c r="D27"/>
  <c r="O26"/>
  <c r="C26"/>
  <c r="O25"/>
  <c r="N25" s="1"/>
  <c r="C25"/>
  <c r="O24"/>
  <c r="N24" s="1"/>
  <c r="C24"/>
  <c r="O23"/>
  <c r="N23"/>
  <c r="C23"/>
  <c r="O22"/>
  <c r="N22" s="1"/>
  <c r="C22"/>
  <c r="O21"/>
  <c r="N21" s="1"/>
  <c r="C21"/>
  <c r="S20"/>
  <c r="R20"/>
  <c r="P20"/>
  <c r="I20"/>
  <c r="H20"/>
  <c r="G20"/>
  <c r="G8" s="1"/>
  <c r="F20"/>
  <c r="F8" s="1"/>
  <c r="E20"/>
  <c r="D20"/>
  <c r="O19"/>
  <c r="N19" s="1"/>
  <c r="C19"/>
  <c r="O18"/>
  <c r="N18" s="1"/>
  <c r="C18"/>
  <c r="N17"/>
  <c r="C17"/>
  <c r="N16"/>
  <c r="C16"/>
  <c r="O15"/>
  <c r="N15" s="1"/>
  <c r="C15"/>
  <c r="O14"/>
  <c r="N14" s="1"/>
  <c r="C14"/>
  <c r="O13"/>
  <c r="N13" s="1"/>
  <c r="C13"/>
  <c r="O12"/>
  <c r="N12" s="1"/>
  <c r="C12"/>
  <c r="N11"/>
  <c r="C11"/>
  <c r="N10"/>
  <c r="S9"/>
  <c r="R9"/>
  <c r="R8" s="1"/>
  <c r="Q9"/>
  <c r="P9"/>
  <c r="M9"/>
  <c r="M8" s="1"/>
  <c r="L9"/>
  <c r="K9"/>
  <c r="J9"/>
  <c r="I9"/>
  <c r="H9"/>
  <c r="G9"/>
  <c r="F9"/>
  <c r="E9"/>
  <c r="E8" s="1"/>
  <c r="D9"/>
  <c r="Q8"/>
  <c r="P8"/>
  <c r="L8"/>
  <c r="K8"/>
  <c r="J8"/>
  <c r="I8"/>
  <c r="D8"/>
  <c r="N20" l="1"/>
  <c r="C20"/>
  <c r="C32"/>
  <c r="C9"/>
  <c r="S8"/>
  <c r="N27"/>
  <c r="R10" i="3"/>
  <c r="H10"/>
  <c r="K10"/>
  <c r="D7" i="5"/>
  <c r="G7"/>
  <c r="N9" i="1"/>
  <c r="N32"/>
  <c r="C8"/>
  <c r="O9"/>
  <c r="O20"/>
  <c r="O32"/>
  <c r="N8" l="1"/>
  <c r="O8"/>
</calcChain>
</file>

<file path=xl/sharedStrings.xml><?xml version="1.0" encoding="utf-8"?>
<sst xmlns="http://schemas.openxmlformats.org/spreadsheetml/2006/main" count="239" uniqueCount="130">
  <si>
    <t>phụ lục 1</t>
  </si>
  <si>
    <t>ĐƠN VỊ HÀNH CHÍNH HUYỆN, XÃ, PHƯỜNG, THỊ TRẤN, THÔN, BẢN</t>
  </si>
  <si>
    <t xml:space="preserve"> Tính đến ngày 01 tháng 12 năm 2019)</t>
  </si>
  <si>
    <t>STT</t>
  </si>
  <si>
    <t>Tên đơn vị</t>
  </si>
  <si>
    <t>Xã, phường</t>
  </si>
  <si>
    <t>Xã, phường theo vùng địa lý</t>
  </si>
  <si>
    <t>Xã phường đặc thù</t>
  </si>
  <si>
    <t>Thôn, bản, xóm, khu phố</t>
  </si>
  <si>
    <t>Tổng số</t>
  </si>
  <si>
    <t>Phường, thị trấn</t>
  </si>
  <si>
    <t>Xã</t>
  </si>
  <si>
    <t>Đồng bằng, trung du</t>
  </si>
  <si>
    <t>Vùng núi thấp</t>
  </si>
  <si>
    <t>Vùng núi cao</t>
  </si>
  <si>
    <t>Xã bãi ngang, ven biển</t>
  </si>
  <si>
    <t>Xã vùng giáp biên</t>
  </si>
  <si>
    <t>Xã đặc biệt khó khăn</t>
  </si>
  <si>
    <t>Thôn còn lại ( trừ ĐBKK+ĐA 52)</t>
  </si>
  <si>
    <t>Thôn địa bàn ĐA 52</t>
  </si>
  <si>
    <t>Thôn bản ĐBKK</t>
  </si>
  <si>
    <t>KV I</t>
  </si>
  <si>
    <t>KV II</t>
  </si>
  <si>
    <t>KV III</t>
  </si>
  <si>
    <t>Toàn tỉnh</t>
  </si>
  <si>
    <t>I</t>
  </si>
  <si>
    <t>Đồng bằng</t>
  </si>
  <si>
    <t>TP Thanh Hóa</t>
  </si>
  <si>
    <t>TX Bỉm Sơn</t>
  </si>
  <si>
    <t>TP Sầm Sơn</t>
  </si>
  <si>
    <t>Quảng Xương</t>
  </si>
  <si>
    <t>Nga Sơn</t>
  </si>
  <si>
    <t>Hoằng Hóa</t>
  </si>
  <si>
    <t>Đông Sơn</t>
  </si>
  <si>
    <t>Nông Cống</t>
  </si>
  <si>
    <t>Hậu Lộc</t>
  </si>
  <si>
    <t>Thiệu Hóa</t>
  </si>
  <si>
    <t>II</t>
  </si>
  <si>
    <t>Trung du</t>
  </si>
  <si>
    <t>Tĩnh Gia</t>
  </si>
  <si>
    <t>Thọ Xuân</t>
  </si>
  <si>
    <t>Vĩnh Lộc</t>
  </si>
  <si>
    <t>Triệu Sơn</t>
  </si>
  <si>
    <t>Yên Định</t>
  </si>
  <si>
    <t>Hà Trung</t>
  </si>
  <si>
    <t>III</t>
  </si>
  <si>
    <t>Miền núi thấp</t>
  </si>
  <si>
    <t>Như Thanh</t>
  </si>
  <si>
    <t>Cẩm Thủy</t>
  </si>
  <si>
    <t>Ngọc Lặc</t>
  </si>
  <si>
    <t>Thạch Thành</t>
  </si>
  <si>
    <t>IV</t>
  </si>
  <si>
    <t>Miền núi cao</t>
  </si>
  <si>
    <t>Như Xuân</t>
  </si>
  <si>
    <t>Thường Xuân</t>
  </si>
  <si>
    <t>Bá Thước</t>
  </si>
  <si>
    <t>Lang Chánh</t>
  </si>
  <si>
    <t>Quan Sơn</t>
  </si>
  <si>
    <t>Quan Hóa</t>
  </si>
  <si>
    <t>Mường Lát</t>
  </si>
  <si>
    <t>Ghi chú: số xã đã tổng hợp theo NQ số 786/NQ-UBTVQH 14</t>
  </si>
  <si>
    <t xml:space="preserve">      </t>
  </si>
  <si>
    <t>phụ lục 4</t>
  </si>
  <si>
    <t>KẾ HOẠCH KINH PHÍ NĂM 2020 THỰC HIỆN HOẠT ĐỘNG DÂN SỐ-KHHGĐ THUỘC CHƯƠNG TRÌNH MỤC TIÊU Y TẾ-DÂN SỐ</t>
  </si>
  <si>
    <t>ĐVT: 1.000 đồng</t>
  </si>
  <si>
    <t>Tên hoạt động</t>
  </si>
  <si>
    <t>Tổng cộng KP TW cân đối</t>
  </si>
  <si>
    <t>Dự án 3</t>
  </si>
  <si>
    <t>Dự án 8</t>
  </si>
  <si>
    <t>Kinh phí địa phương hỗ trợ</t>
  </si>
  <si>
    <t>Tổng cộng</t>
  </si>
  <si>
    <t>Tầm soát các dị dạng tật, bệnh bẩm sinh và nâng cao chất lượng dân số</t>
  </si>
  <si>
    <t>Đề án tăng cường tư vấn và cung cấp dịch vụ Dân số-KHHGĐ cho vị thành niên/thanh niên </t>
  </si>
  <si>
    <t>Các hoạt động tổ chức cung cấp dịch vụ KHHGĐ</t>
  </si>
  <si>
    <t>Kiểm soát tốc độ gia tăng tỷ số giới tính khi sinh</t>
  </si>
  <si>
    <t xml:space="preserve">Kiểm soát dân số các vùng biển, đảo và ven biển </t>
  </si>
  <si>
    <t>Các hoạt động hỗ trợ thực hiện công tác DS-KHHGĐ</t>
  </si>
  <si>
    <t>Theo dõi, kiểm tra, giám sát, đánh giá thực hiện Chương trình và truyền thông y tế</t>
  </si>
  <si>
    <t>Phụ lục số 03</t>
  </si>
  <si>
    <t>CHỈ TIÊU KẾ HOẠCH CÁC BIỆN PHÁP TRÁNH THAI NĂM 2020</t>
  </si>
  <si>
    <t>ĐVT: người</t>
  </si>
  <si>
    <t>Số TT</t>
  </si>
  <si>
    <t>Chỉ tiêu dịch vụ kế hoạch hóa gia đình năm 2020</t>
  </si>
  <si>
    <t>Tổng các biện pháp</t>
  </si>
  <si>
    <t>Dụng cụ tử cung</t>
  </si>
  <si>
    <t>Thuốc cấy TT</t>
  </si>
  <si>
    <t>Thuốc tiêm TT</t>
  </si>
  <si>
    <t>Viên uống TT</t>
  </si>
  <si>
    <t>Bao cao su</t>
  </si>
  <si>
    <t>TĐ. Miễn phí</t>
  </si>
  <si>
    <t>TĐ: TTXH</t>
  </si>
  <si>
    <t>TP.Thanh hoá</t>
  </si>
  <si>
    <t>TX.Bỉm sơn</t>
  </si>
  <si>
    <t>TX.Sầm sơn</t>
  </si>
  <si>
    <t>Quảng xương</t>
  </si>
  <si>
    <t>Nga sơn</t>
  </si>
  <si>
    <t>Hoằng hoá</t>
  </si>
  <si>
    <t>Thiệu Hoá</t>
  </si>
  <si>
    <t>Tỉnh Gia</t>
  </si>
  <si>
    <t>Hà trung</t>
  </si>
  <si>
    <t>Cẩm Thuỷ</t>
  </si>
  <si>
    <t>Quan Hoá</t>
  </si>
  <si>
    <t>Phụ luc: 02</t>
  </si>
  <si>
    <t>CHỈ TIÊU DÂN SỐ VÀ GIẢM SINH NĂM 2020</t>
  </si>
  <si>
    <t>Tªn ®¬n vÞ</t>
  </si>
  <si>
    <t>Tổng số xã, phường, thị trấn</t>
  </si>
  <si>
    <t xml:space="preserve">Dân số </t>
  </si>
  <si>
    <t>Phụ nữ 15-49</t>
  </si>
  <si>
    <t>Phụ nữ 15-49 có chồng</t>
  </si>
  <si>
    <t>Phụ nữ 15-49 đã áp dụng các BPTT</t>
  </si>
  <si>
    <t xml:space="preserve">Năm 2019 </t>
  </si>
  <si>
    <t>KH năm 2020</t>
  </si>
  <si>
    <r>
      <t xml:space="preserve">Tỷ suất sinh thô </t>
    </r>
    <r>
      <rPr>
        <sz val="9"/>
        <rFont val="Calibri"/>
        <family val="2"/>
      </rPr>
      <t>‰</t>
    </r>
  </si>
  <si>
    <t>Giảm sinh (‰)</t>
  </si>
  <si>
    <t>Thực hiện năm 2018</t>
  </si>
  <si>
    <t xml:space="preserve"> Thực hiện năm 2019</t>
  </si>
  <si>
    <t>Kế hoạch năm 2020</t>
  </si>
  <si>
    <t>Phụ lục số 05</t>
  </si>
  <si>
    <t>CHỈ TIÊU KẾ HOẠCH SÀNG LỌC TRƯỚC SINH VÀ SƠ SINH NĂM 2020</t>
  </si>
  <si>
    <t>Chỉ tiêu kế hoạch</t>
  </si>
  <si>
    <t>Sàng lọc trước sinh</t>
  </si>
  <si>
    <t>Sàng lọc sơ sinh</t>
  </si>
  <si>
    <t xml:space="preserve">Tổng số phụ nữ mang thai </t>
  </si>
  <si>
    <t xml:space="preserve">KH TW giao </t>
  </si>
  <si>
    <t>Trong đó: được hỗ trợ</t>
  </si>
  <si>
    <t>Tổng số trẻ sinh ra</t>
  </si>
  <si>
    <t>Trong đó: Được hỗ trợ</t>
  </si>
  <si>
    <t>TP.Sầm sơn</t>
  </si>
  <si>
    <t>Cấp tỉnh</t>
  </si>
  <si>
    <t>( Kèm theo Kế hoạch số 619/SYT-NVY ngày  17 tháng 3 năm 2020 của Sở Y tế Thanh Hóa )</t>
  </si>
</sst>
</file>

<file path=xl/styles.xml><?xml version="1.0" encoding="utf-8"?>
<styleSheet xmlns="http://schemas.openxmlformats.org/spreadsheetml/2006/main">
  <numFmts count="30">
    <numFmt numFmtId="41" formatCode="_(* #,##0_);_(* \(#,##0\);_(* &quot;-&quot;_);_(@_)"/>
    <numFmt numFmtId="43" formatCode="_(* #,##0.00_);_(* \(#,##0.00\);_(* &quot;-&quot;??_);_(@_)"/>
    <numFmt numFmtId="164" formatCode="&quot;$&quot;#.##0.00"/>
    <numFmt numFmtId="165" formatCode="00.000"/>
    <numFmt numFmtId="166" formatCode="&quot;?&quot;#,##0;&quot;?&quot;\-#,##0"/>
    <numFmt numFmtId="167" formatCode="_-* #,##0_-;\-* #,##0_-;_-* &quot;-&quot;_-;_-@_-"/>
    <numFmt numFmtId="168" formatCode="&quot;Php&quot;#,##0;[Red]\-&quot;Php&quot;#,##0"/>
    <numFmt numFmtId="169" formatCode="&quot;\&quot;#,##0.00;[Red]&quot;\&quot;\-#,##0.00"/>
    <numFmt numFmtId="170" formatCode="&quot;\&quot;#,##0;[Red]&quot;\&quot;\-#,##0"/>
    <numFmt numFmtId="171" formatCode="#,##0\ &quot;F&quot;;[Red]\-#,##0\ &quot;F&quot;"/>
    <numFmt numFmtId="172" formatCode="#,##0.00\ &quot;F&quot;;\-#,##0.00\ &quot;F&quot;"/>
    <numFmt numFmtId="173" formatCode="0.000"/>
    <numFmt numFmtId="174" formatCode="#,##0;\-#,##0;&quot;-&quot;"/>
    <numFmt numFmtId="175" formatCode="\$#,##0\ ;\(\$#,##0\)"/>
    <numFmt numFmtId="176" formatCode="&quot;$&quot;#,##0\ ;\(&quot;$&quot;#,##0\)"/>
    <numFmt numFmtId="177" formatCode="_-&quot;£&quot;* #,##0_-;\-&quot;£&quot;* #,##0_-;_-&quot;£&quot;* &quot;-&quot;_-;_-@_-"/>
    <numFmt numFmtId="178" formatCode="#,###"/>
    <numFmt numFmtId="179" formatCode="#,##0\ &quot;kr&quot;;\-#,##0\ &quot;kr&quot;"/>
    <numFmt numFmtId="180" formatCode="#,##0.00\ &quot;F&quot;;[Red]\-#,##0.00\ &quot;F&quot;"/>
    <numFmt numFmtId="181" formatCode="_-* #,##0\ &quot;F&quot;_-;\-* #,##0\ &quot;F&quot;_-;_-* &quot;-&quot;\ &quot;F&quot;_-;_-@_-"/>
    <numFmt numFmtId="182" formatCode="&quot;\&quot;#,##0;[Red]&quot;\&quot;&quot;\&quot;\-#,##0"/>
    <numFmt numFmtId="183" formatCode="&quot;\&quot;#,##0.00;[Red]&quot;\&quot;&quot;\&quot;&quot;\&quot;&quot;\&quot;&quot;\&quot;&quot;\&quot;\-#,##0.00"/>
    <numFmt numFmtId="184" formatCode="_-* #,##0.00_-;\-* #,##0.00_-;_-* &quot;-&quot;??_-;_-@_-"/>
    <numFmt numFmtId="185" formatCode="_-&quot;Php&quot;* #,##0_-;\-&quot;Php&quot;* #,##0_-;_-&quot;Php&quot;* &quot;-&quot;_-;_-@_-"/>
    <numFmt numFmtId="186" formatCode="&quot;Php&quot;#,##0_);[Red]\(&quot;Php&quot;#,##0\)"/>
    <numFmt numFmtId="187" formatCode="_-&quot;Php&quot;* #,##0.00_-;\-&quot;Php&quot;* #,##0.00_-;_-&quot;Php&quot;* &quot;-&quot;??_-;_-@_-"/>
    <numFmt numFmtId="188" formatCode="#,##0.0"/>
    <numFmt numFmtId="189" formatCode="0.0"/>
    <numFmt numFmtId="190" formatCode="#,##0.00;[Red]#,##0.00"/>
    <numFmt numFmtId="191" formatCode="_(* #,##0_);_(* \(#,##0\);_(* &quot;-&quot;??_);_(@_)"/>
  </numFmts>
  <fonts count="104">
    <font>
      <sz val="14"/>
      <color theme="1"/>
      <name val="Times New Roman"/>
      <family val="2"/>
    </font>
    <font>
      <sz val="12"/>
      <color theme="1"/>
      <name val="Times New Roman"/>
      <family val="2"/>
    </font>
    <font>
      <sz val="13"/>
      <name val=".VnTime"/>
      <family val="2"/>
    </font>
    <font>
      <b/>
      <sz val="13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4"/>
      <color theme="1"/>
      <name val="Times New Roman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sz val="13"/>
      <color theme="1"/>
      <name val=".VnTime"/>
      <family val="2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2"/>
      <name val=".VnTime"/>
      <family val="2"/>
    </font>
    <font>
      <b/>
      <i/>
      <sz val="12"/>
      <name val="Times New Roman"/>
      <family val="1"/>
    </font>
    <font>
      <sz val="11"/>
      <name val="??"/>
      <family val="3"/>
    </font>
    <font>
      <sz val="14"/>
      <name val="??"/>
      <family val="3"/>
    </font>
    <font>
      <sz val="11"/>
      <name val="??"/>
      <charset val="134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sz val="10"/>
      <name val="?? ??"/>
      <family val="1"/>
      <charset val="136"/>
    </font>
    <font>
      <sz val="11"/>
      <name val="–¾’©"/>
      <family val="1"/>
      <charset val="128"/>
    </font>
    <font>
      <b/>
      <u/>
      <sz val="14"/>
      <color indexed="8"/>
      <name val=".VnBook-AntiquaH"/>
      <family val="2"/>
    </font>
    <font>
      <b/>
      <u/>
      <sz val="14"/>
      <color indexed="8"/>
      <name val=".VnBook-AntiquaH"/>
      <charset val="134"/>
    </font>
    <font>
      <sz val="11"/>
      <name val=".VnTime"/>
      <family val="2"/>
    </font>
    <font>
      <i/>
      <sz val="12"/>
      <color indexed="8"/>
      <name val=".VnBook-AntiquaH"/>
      <family val="2"/>
    </font>
    <font>
      <i/>
      <sz val="12"/>
      <color indexed="8"/>
      <name val=".VnBook-AntiquaH"/>
      <charset val="134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b/>
      <sz val="12"/>
      <color indexed="8"/>
      <name val=".VnBook-Antiqua"/>
      <charset val="134"/>
    </font>
    <font>
      <i/>
      <sz val="12"/>
      <color indexed="8"/>
      <name val=".VnBook-Antiqua"/>
      <family val="2"/>
    </font>
    <font>
      <i/>
      <sz val="12"/>
      <color indexed="8"/>
      <name val=".VnBook-Antiqua"/>
      <charset val="134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color indexed="20"/>
      <name val="Calibri"/>
      <family val="2"/>
    </font>
    <font>
      <sz val="12"/>
      <name val="Helv"/>
      <family val="2"/>
    </font>
    <font>
      <sz val="10"/>
      <name val="±¼¸²A¼"/>
      <family val="3"/>
      <charset val="129"/>
    </font>
    <font>
      <sz val="10"/>
      <color indexed="8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63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2"/>
      <color indexed="8"/>
      <name val="Times New Roman"/>
      <family val="2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2"/>
      <name val="Times New Roman"/>
      <family val="1"/>
    </font>
    <font>
      <sz val="14"/>
      <color indexed="8"/>
      <name val="Times New Roman"/>
      <family val="2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56"/>
      <name val="Cambria"/>
      <family val="1"/>
    </font>
    <font>
      <b/>
      <sz val="20"/>
      <name val=".VnTimeH"/>
      <family val="2"/>
    </font>
    <font>
      <i/>
      <sz val="12"/>
      <name val=".vntime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name val=".VnTime"/>
      <family val="2"/>
    </font>
    <font>
      <i/>
      <sz val="13"/>
      <name val="Times New Roman"/>
      <family val="1"/>
    </font>
    <font>
      <b/>
      <sz val="9"/>
      <name val="Times New Roman"/>
      <family val="1"/>
    </font>
    <font>
      <b/>
      <sz val="10"/>
      <color indexed="8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11"/>
      <name val=".VnTime"/>
      <family val="2"/>
    </font>
    <font>
      <sz val="10"/>
      <color indexed="8"/>
      <name val="Times New Roman"/>
      <family val="1"/>
    </font>
    <font>
      <i/>
      <sz val="10"/>
      <name val="Times New Roman"/>
      <family val="1"/>
    </font>
    <font>
      <sz val="10"/>
      <color rgb="FFFF0000"/>
      <name val=".VnTime"/>
      <family val="2"/>
    </font>
    <font>
      <sz val="11"/>
      <color indexed="10"/>
      <name val=".VnTime"/>
      <family val="2"/>
    </font>
  </fonts>
  <fills count="4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26">
    <xf numFmtId="0" fontId="0" fillId="0" borderId="0"/>
    <xf numFmtId="0" fontId="2" fillId="0" borderId="0"/>
    <xf numFmtId="0" fontId="13" fillId="0" borderId="0"/>
    <xf numFmtId="0" fontId="17" fillId="0" borderId="0"/>
    <xf numFmtId="0" fontId="13" fillId="0" borderId="0"/>
    <xf numFmtId="0" fontId="18" fillId="0" borderId="0"/>
    <xf numFmtId="0" fontId="19" fillId="0" borderId="0"/>
    <xf numFmtId="0" fontId="20" fillId="0" borderId="0"/>
    <xf numFmtId="165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167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168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0" fontId="31" fillId="2" borderId="0"/>
    <xf numFmtId="0" fontId="32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1" fillId="2" borderId="0"/>
    <xf numFmtId="0" fontId="32" fillId="2" borderId="0"/>
    <xf numFmtId="0" fontId="34" fillId="2" borderId="0"/>
    <xf numFmtId="0" fontId="35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4" fillId="2" borderId="0"/>
    <xf numFmtId="0" fontId="35" fillId="2" borderId="0"/>
    <xf numFmtId="0" fontId="36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7" fillId="2" borderId="0"/>
    <xf numFmtId="0" fontId="38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3" fillId="2" borderId="0"/>
    <xf numFmtId="0" fontId="37" fillId="2" borderId="0"/>
    <xf numFmtId="0" fontId="38" fillId="2" borderId="0"/>
    <xf numFmtId="0" fontId="39" fillId="0" borderId="0">
      <alignment wrapText="1"/>
    </xf>
    <xf numFmtId="0" fontId="40" fillId="0" borderId="0">
      <alignment wrapText="1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wrapText="1"/>
    </xf>
    <xf numFmtId="0" fontId="39" fillId="0" borderId="0">
      <alignment wrapText="1"/>
    </xf>
    <xf numFmtId="0" fontId="40" fillId="0" borderId="0">
      <alignment wrapText="1"/>
    </xf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37" borderId="0" applyNumberFormat="0" applyBorder="0" applyAlignment="0" applyProtection="0"/>
    <xf numFmtId="0" fontId="41" fillId="38" borderId="0" applyNumberFormat="0" applyBorder="0" applyAlignment="0" applyProtection="0"/>
    <xf numFmtId="0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42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2" fillId="0" borderId="0"/>
    <xf numFmtId="0" fontId="42" fillId="0" borderId="0"/>
    <xf numFmtId="37" fontId="45" fillId="0" borderId="0"/>
    <xf numFmtId="0" fontId="46" fillId="0" borderId="0"/>
    <xf numFmtId="173" fontId="13" fillId="0" borderId="0" applyFill="0" applyBorder="0" applyAlignment="0"/>
    <xf numFmtId="173" fontId="13" fillId="0" borderId="0" applyFill="0" applyBorder="0" applyAlignment="0"/>
    <xf numFmtId="173" fontId="13" fillId="0" borderId="0" applyFill="0" applyBorder="0" applyAlignment="0"/>
    <xf numFmtId="173" fontId="13" fillId="0" borderId="0" applyFill="0" applyBorder="0" applyAlignment="0"/>
    <xf numFmtId="174" fontId="47" fillId="0" borderId="0" applyFill="0" applyBorder="0" applyAlignment="0"/>
    <xf numFmtId="0" fontId="48" fillId="39" borderId="7" applyNumberFormat="0" applyAlignment="0" applyProtection="0"/>
    <xf numFmtId="0" fontId="48" fillId="2" borderId="7" applyNumberFormat="0" applyAlignment="0" applyProtection="0"/>
    <xf numFmtId="0" fontId="49" fillId="40" borderId="8" applyNumberFormat="0" applyAlignment="0" applyProtection="0"/>
    <xf numFmtId="0" fontId="49" fillId="41" borderId="8" applyNumberFormat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38" fontId="53" fillId="2" borderId="0" applyNumberFormat="0" applyBorder="0" applyAlignment="0" applyProtection="0"/>
    <xf numFmtId="0" fontId="54" fillId="0" borderId="9" applyNumberFormat="0" applyAlignment="0" applyProtection="0">
      <alignment horizontal="left" vertical="center"/>
    </xf>
    <xf numFmtId="0" fontId="54" fillId="0" borderId="3">
      <alignment horizontal="left" vertical="center"/>
    </xf>
    <xf numFmtId="0" fontId="54" fillId="0" borderId="3">
      <alignment horizontal="left" vertical="center"/>
    </xf>
    <xf numFmtId="0" fontId="55" fillId="0" borderId="10" applyNumberFormat="0" applyFill="0" applyAlignment="0" applyProtection="0"/>
    <xf numFmtId="0" fontId="56" fillId="0" borderId="11" applyNumberFormat="0" applyFill="0" applyAlignment="0" applyProtection="0"/>
    <xf numFmtId="0" fontId="57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9" fontId="59" fillId="0" borderId="1">
      <alignment vertical="center"/>
    </xf>
    <xf numFmtId="49" fontId="59" fillId="0" borderId="1">
      <alignment vertical="center"/>
    </xf>
    <xf numFmtId="10" fontId="53" fillId="42" borderId="1" applyNumberFormat="0" applyBorder="0" applyAlignment="0" applyProtection="0"/>
    <xf numFmtId="10" fontId="53" fillId="42" borderId="1" applyNumberFormat="0" applyBorder="0" applyAlignment="0" applyProtection="0"/>
    <xf numFmtId="0" fontId="60" fillId="13" borderId="7" applyNumberFormat="0" applyAlignment="0" applyProtection="0"/>
    <xf numFmtId="0" fontId="60" fillId="14" borderId="7" applyNumberFormat="0" applyAlignment="0" applyProtection="0"/>
    <xf numFmtId="0" fontId="61" fillId="0" borderId="13" applyNumberFormat="0" applyFill="0" applyAlignment="0" applyProtection="0"/>
    <xf numFmtId="177" fontId="13" fillId="0" borderId="14"/>
    <xf numFmtId="177" fontId="13" fillId="0" borderId="14"/>
    <xf numFmtId="177" fontId="13" fillId="0" borderId="14"/>
    <xf numFmtId="177" fontId="13" fillId="0" borderId="14"/>
    <xf numFmtId="177" fontId="13" fillId="0" borderId="14"/>
    <xf numFmtId="177" fontId="13" fillId="0" borderId="14"/>
    <xf numFmtId="178" fontId="62" fillId="0" borderId="14"/>
    <xf numFmtId="0" fontId="63" fillId="0" borderId="0" applyNumberFormat="0" applyFont="0" applyFill="0" applyAlignment="0"/>
    <xf numFmtId="0" fontId="64" fillId="43" borderId="0" applyNumberFormat="0" applyBorder="0" applyAlignment="0" applyProtection="0"/>
    <xf numFmtId="0" fontId="64" fillId="44" borderId="0" applyNumberFormat="0" applyBorder="0" applyAlignment="0" applyProtection="0"/>
    <xf numFmtId="179" fontId="13" fillId="0" borderId="0"/>
    <xf numFmtId="179" fontId="13" fillId="0" borderId="0"/>
    <xf numFmtId="179" fontId="13" fillId="0" borderId="0"/>
    <xf numFmtId="179" fontId="13" fillId="0" borderId="0"/>
    <xf numFmtId="0" fontId="65" fillId="0" borderId="0"/>
    <xf numFmtId="0" fontId="1" fillId="0" borderId="0"/>
    <xf numFmtId="0" fontId="66" fillId="0" borderId="0"/>
    <xf numFmtId="0" fontId="67" fillId="0" borderId="0"/>
    <xf numFmtId="0" fontId="14" fillId="0" borderId="0"/>
    <xf numFmtId="0" fontId="68" fillId="0" borderId="0"/>
    <xf numFmtId="0" fontId="69" fillId="0" borderId="0"/>
    <xf numFmtId="0" fontId="36" fillId="0" borderId="0"/>
    <xf numFmtId="0" fontId="19" fillId="0" borderId="0"/>
    <xf numFmtId="0" fontId="70" fillId="0" borderId="0"/>
    <xf numFmtId="0" fontId="9" fillId="0" borderId="0"/>
    <xf numFmtId="0" fontId="71" fillId="0" borderId="0"/>
    <xf numFmtId="0" fontId="72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7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17" fillId="0" borderId="0"/>
    <xf numFmtId="0" fontId="9" fillId="0" borderId="0"/>
    <xf numFmtId="0" fontId="73" fillId="0" borderId="0"/>
    <xf numFmtId="0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3" fillId="0" borderId="0"/>
    <xf numFmtId="0" fontId="13" fillId="0" borderId="0"/>
    <xf numFmtId="0" fontId="70" fillId="0" borderId="0"/>
    <xf numFmtId="0" fontId="21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71" fillId="0" borderId="0"/>
    <xf numFmtId="0" fontId="72" fillId="0" borderId="0"/>
    <xf numFmtId="0" fontId="73" fillId="0" borderId="0"/>
    <xf numFmtId="0" fontId="71" fillId="0" borderId="0"/>
    <xf numFmtId="0" fontId="72" fillId="0" borderId="0"/>
    <xf numFmtId="0" fontId="73" fillId="0" borderId="0"/>
    <xf numFmtId="0" fontId="1" fillId="0" borderId="0"/>
    <xf numFmtId="0" fontId="14" fillId="0" borderId="0"/>
    <xf numFmtId="0" fontId="13" fillId="0" borderId="0"/>
    <xf numFmtId="0" fontId="13" fillId="0" borderId="0"/>
    <xf numFmtId="0" fontId="73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9" fillId="0" borderId="0"/>
    <xf numFmtId="0" fontId="50" fillId="0" borderId="0"/>
    <xf numFmtId="0" fontId="19" fillId="0" borderId="0"/>
    <xf numFmtId="0" fontId="13" fillId="0" borderId="0"/>
    <xf numFmtId="0" fontId="36" fillId="0" borderId="0"/>
    <xf numFmtId="0" fontId="74" fillId="0" borderId="0"/>
    <xf numFmtId="0" fontId="13" fillId="0" borderId="0"/>
    <xf numFmtId="0" fontId="18" fillId="0" borderId="0"/>
    <xf numFmtId="0" fontId="47" fillId="0" borderId="0" applyFill="0" applyProtection="0"/>
    <xf numFmtId="0" fontId="47" fillId="0" borderId="0" applyFill="0" applyProtection="0"/>
    <xf numFmtId="0" fontId="47" fillId="0" borderId="0" applyFill="0" applyProtection="0"/>
    <xf numFmtId="0" fontId="19" fillId="0" borderId="0"/>
    <xf numFmtId="0" fontId="36" fillId="0" borderId="0"/>
    <xf numFmtId="0" fontId="13" fillId="0" borderId="0"/>
    <xf numFmtId="0" fontId="13" fillId="0" borderId="0"/>
    <xf numFmtId="0" fontId="47" fillId="0" borderId="0" applyFill="0" applyProtection="0"/>
    <xf numFmtId="0" fontId="47" fillId="0" borderId="0" applyFill="0" applyProtection="0"/>
    <xf numFmtId="0" fontId="13" fillId="0" borderId="0"/>
    <xf numFmtId="0" fontId="13" fillId="0" borderId="0"/>
    <xf numFmtId="0" fontId="47" fillId="0" borderId="0" applyFill="0" applyProtection="0"/>
    <xf numFmtId="0" fontId="13" fillId="0" borderId="0"/>
    <xf numFmtId="0" fontId="13" fillId="0" borderId="0"/>
    <xf numFmtId="0" fontId="36" fillId="0" borderId="0"/>
    <xf numFmtId="0" fontId="21" fillId="0" borderId="0"/>
    <xf numFmtId="0" fontId="13" fillId="45" borderId="15" applyNumberFormat="0" applyFont="0" applyAlignment="0" applyProtection="0"/>
    <xf numFmtId="0" fontId="13" fillId="45" borderId="15" applyNumberFormat="0" applyFont="0" applyAlignment="0" applyProtection="0"/>
    <xf numFmtId="0" fontId="13" fillId="42" borderId="15" applyNumberFormat="0" applyFont="0" applyAlignment="0" applyProtection="0"/>
    <xf numFmtId="0" fontId="75" fillId="39" borderId="16" applyNumberFormat="0" applyAlignment="0" applyProtection="0"/>
    <xf numFmtId="0" fontId="75" fillId="2" borderId="16" applyNumberFormat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1" fontId="2" fillId="0" borderId="2">
      <alignment horizontal="center"/>
    </xf>
    <xf numFmtId="181" fontId="2" fillId="0" borderId="2">
      <alignment horizontal="center"/>
    </xf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17" applyNumberFormat="0" applyFill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71" fontId="2" fillId="0" borderId="0"/>
    <xf numFmtId="172" fontId="2" fillId="0" borderId="1"/>
    <xf numFmtId="172" fontId="2" fillId="0" borderId="1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70" fillId="0" borderId="0">
      <alignment vertical="center"/>
    </xf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86" fillId="0" borderId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69" fontId="87" fillId="0" borderId="0" applyFont="0" applyFill="0" applyBorder="0" applyAlignment="0" applyProtection="0"/>
    <xf numFmtId="170" fontId="87" fillId="0" borderId="0" applyFont="0" applyFill="0" applyBorder="0" applyAlignment="0" applyProtection="0"/>
    <xf numFmtId="0" fontId="88" fillId="0" borderId="0"/>
    <xf numFmtId="0" fontId="63" fillId="0" borderId="0"/>
    <xf numFmtId="167" fontId="89" fillId="0" borderId="0" applyFont="0" applyFill="0" applyBorder="0" applyAlignment="0" applyProtection="0"/>
    <xf numFmtId="184" fontId="89" fillId="0" borderId="0" applyFont="0" applyFill="0" applyBorder="0" applyAlignment="0" applyProtection="0"/>
    <xf numFmtId="185" fontId="89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8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68" fillId="0" borderId="0"/>
    <xf numFmtId="0" fontId="36" fillId="0" borderId="0"/>
  </cellStyleXfs>
  <cellXfs count="215">
    <xf numFmtId="0" fontId="0" fillId="0" borderId="0" xfId="0"/>
    <xf numFmtId="0" fontId="3" fillId="0" borderId="0" xfId="1" applyFont="1"/>
    <xf numFmtId="0" fontId="2" fillId="0" borderId="0" xfId="1"/>
    <xf numFmtId="0" fontId="2" fillId="0" borderId="0" xfId="1" applyAlignment="1">
      <alignment horizontal="center"/>
    </xf>
    <xf numFmtId="0" fontId="5" fillId="0" borderId="0" xfId="1" applyFont="1"/>
    <xf numFmtId="0" fontId="7" fillId="0" borderId="1" xfId="1" applyFont="1" applyBorder="1" applyAlignment="1">
      <alignment horizontal="center" vertical="center" wrapText="1"/>
    </xf>
    <xf numFmtId="3" fontId="11" fillId="0" borderId="1" xfId="1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3" fontId="12" fillId="0" borderId="1" xfId="1" applyNumberFormat="1" applyFont="1" applyBorder="1" applyAlignment="1">
      <alignment horizontal="right"/>
    </xf>
    <xf numFmtId="3" fontId="12" fillId="0" borderId="1" xfId="1" applyNumberFormat="1" applyFont="1" applyFill="1" applyBorder="1" applyAlignment="1">
      <alignment horizontal="right"/>
    </xf>
    <xf numFmtId="0" fontId="14" fillId="0" borderId="1" xfId="2" applyNumberFormat="1" applyFont="1" applyFill="1" applyBorder="1" applyAlignment="1" applyProtection="1">
      <alignment vertical="center"/>
    </xf>
    <xf numFmtId="0" fontId="15" fillId="0" borderId="0" xfId="1" applyFont="1"/>
    <xf numFmtId="0" fontId="14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1" xfId="2" applyFont="1" applyFill="1" applyBorder="1" applyAlignment="1"/>
    <xf numFmtId="0" fontId="15" fillId="0" borderId="0" xfId="1" applyFont="1" applyFill="1"/>
    <xf numFmtId="0" fontId="14" fillId="0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/>
    </xf>
    <xf numFmtId="3" fontId="16" fillId="0" borderId="1" xfId="1" applyNumberFormat="1" applyFont="1" applyBorder="1" applyAlignment="1">
      <alignment horizontal="right"/>
    </xf>
    <xf numFmtId="0" fontId="14" fillId="0" borderId="1" xfId="3" applyFont="1" applyFill="1" applyBorder="1" applyAlignment="1"/>
    <xf numFmtId="164" fontId="14" fillId="0" borderId="1" xfId="4" applyNumberFormat="1" applyFont="1" applyFill="1" applyBorder="1" applyAlignment="1">
      <alignment wrapText="1"/>
    </xf>
    <xf numFmtId="0" fontId="14" fillId="0" borderId="1" xfId="5" applyFont="1" applyFill="1" applyBorder="1" applyAlignment="1"/>
    <xf numFmtId="0" fontId="14" fillId="0" borderId="1" xfId="0" applyFont="1" applyFill="1" applyBorder="1" applyAlignment="1">
      <alignment vertical="center" wrapText="1"/>
    </xf>
    <xf numFmtId="0" fontId="16" fillId="0" borderId="1" xfId="0" applyFont="1" applyBorder="1"/>
    <xf numFmtId="49" fontId="14" fillId="0" borderId="1" xfId="0" applyNumberFormat="1" applyFont="1" applyFill="1" applyBorder="1" applyAlignment="1">
      <alignment horizontal="right" vertical="center" wrapText="1"/>
    </xf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 applyAlignment="1"/>
    <xf numFmtId="0" fontId="14" fillId="0" borderId="1" xfId="6" applyFont="1" applyFill="1" applyBorder="1" applyAlignment="1"/>
    <xf numFmtId="0" fontId="14" fillId="0" borderId="1" xfId="7" applyFont="1" applyFill="1" applyBorder="1" applyAlignment="1"/>
    <xf numFmtId="0" fontId="21" fillId="0" borderId="0" xfId="1" applyFont="1"/>
    <xf numFmtId="0" fontId="22" fillId="0" borderId="0" xfId="1" applyFont="1"/>
    <xf numFmtId="0" fontId="21" fillId="0" borderId="0" xfId="1" applyFont="1" applyAlignment="1">
      <alignment horizontal="center"/>
    </xf>
    <xf numFmtId="0" fontId="21" fillId="0" borderId="0" xfId="1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90" fillId="0" borderId="1" xfId="0" applyFont="1" applyBorder="1" applyAlignment="1">
      <alignment horizontal="center"/>
    </xf>
    <xf numFmtId="3" fontId="90" fillId="0" borderId="1" xfId="0" applyNumberFormat="1" applyFont="1" applyBorder="1"/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/>
    <xf numFmtId="3" fontId="0" fillId="0" borderId="1" xfId="0" applyNumberFormat="1" applyBorder="1" applyAlignment="1">
      <alignment horizontal="right" vertical="center" wrapText="1"/>
    </xf>
    <xf numFmtId="0" fontId="12" fillId="0" borderId="0" xfId="6" applyFont="1" applyAlignment="1">
      <alignment horizontal="left"/>
    </xf>
    <xf numFmtId="0" fontId="12" fillId="0" borderId="0" xfId="6" applyFont="1"/>
    <xf numFmtId="0" fontId="12" fillId="0" borderId="0" xfId="6" applyFont="1" applyAlignment="1">
      <alignment horizontal="center"/>
    </xf>
    <xf numFmtId="1" fontId="12" fillId="0" borderId="0" xfId="6" applyNumberFormat="1" applyFont="1"/>
    <xf numFmtId="3" fontId="16" fillId="0" borderId="1" xfId="6" applyNumberFormat="1" applyFont="1" applyBorder="1" applyAlignment="1">
      <alignment horizontal="right"/>
    </xf>
    <xf numFmtId="0" fontId="12" fillId="46" borderId="5" xfId="6" applyFont="1" applyFill="1" applyBorder="1" applyAlignment="1">
      <alignment horizontal="center"/>
    </xf>
    <xf numFmtId="3" fontId="12" fillId="0" borderId="5" xfId="6" applyNumberFormat="1" applyFont="1" applyBorder="1"/>
    <xf numFmtId="0" fontId="0" fillId="0" borderId="27" xfId="0" applyBorder="1"/>
    <xf numFmtId="3" fontId="14" fillId="0" borderId="5" xfId="6" applyNumberFormat="1" applyFont="1" applyBorder="1"/>
    <xf numFmtId="3" fontId="14" fillId="0" borderId="5" xfId="6" applyNumberFormat="1" applyFont="1" applyFill="1" applyBorder="1" applyAlignment="1">
      <alignment horizontal="right" vertical="center" wrapText="1"/>
    </xf>
    <xf numFmtId="3" fontId="14" fillId="0" borderId="5" xfId="6" applyNumberFormat="1" applyFont="1" applyFill="1" applyBorder="1" applyAlignment="1">
      <alignment horizontal="right" vertical="center"/>
    </xf>
    <xf numFmtId="3" fontId="16" fillId="0" borderId="5" xfId="6" applyNumberFormat="1" applyFont="1" applyBorder="1" applyAlignment="1">
      <alignment horizontal="right"/>
    </xf>
    <xf numFmtId="0" fontId="12" fillId="46" borderId="28" xfId="6" applyFont="1" applyFill="1" applyBorder="1" applyAlignment="1">
      <alignment horizontal="center"/>
    </xf>
    <xf numFmtId="0" fontId="12" fillId="0" borderId="29" xfId="6" applyFont="1" applyBorder="1"/>
    <xf numFmtId="3" fontId="12" fillId="0" borderId="28" xfId="6" applyNumberFormat="1" applyFont="1" applyBorder="1"/>
    <xf numFmtId="0" fontId="0" fillId="0" borderId="28" xfId="0" applyBorder="1"/>
    <xf numFmtId="3" fontId="14" fillId="0" borderId="28" xfId="6" applyNumberFormat="1" applyFont="1" applyBorder="1"/>
    <xf numFmtId="3" fontId="16" fillId="0" borderId="28" xfId="6" applyNumberFormat="1" applyFont="1" applyBorder="1" applyAlignment="1">
      <alignment horizontal="right"/>
    </xf>
    <xf numFmtId="3" fontId="14" fillId="0" borderId="28" xfId="6" applyNumberFormat="1" applyFont="1" applyFill="1" applyBorder="1" applyAlignment="1">
      <alignment horizontal="right" vertical="center" wrapText="1"/>
    </xf>
    <xf numFmtId="3" fontId="92" fillId="0" borderId="28" xfId="6" applyNumberFormat="1" applyFont="1" applyBorder="1"/>
    <xf numFmtId="3" fontId="67" fillId="0" borderId="28" xfId="6" applyNumberFormat="1" applyFont="1" applyBorder="1"/>
    <xf numFmtId="3" fontId="14" fillId="0" borderId="28" xfId="6" applyNumberFormat="1" applyFont="1" applyFill="1" applyBorder="1"/>
    <xf numFmtId="3" fontId="14" fillId="0" borderId="28" xfId="6" applyNumberFormat="1" applyFont="1" applyBorder="1" applyAlignment="1"/>
    <xf numFmtId="3" fontId="14" fillId="0" borderId="30" xfId="6" applyNumberFormat="1" applyFont="1" applyBorder="1"/>
    <xf numFmtId="0" fontId="12" fillId="46" borderId="31" xfId="6" applyFont="1" applyFill="1" applyBorder="1" applyAlignment="1">
      <alignment horizontal="center"/>
    </xf>
    <xf numFmtId="0" fontId="12" fillId="0" borderId="32" xfId="6" applyFont="1" applyBorder="1"/>
    <xf numFmtId="3" fontId="12" fillId="0" borderId="31" xfId="6" applyNumberFormat="1" applyFont="1" applyBorder="1"/>
    <xf numFmtId="0" fontId="0" fillId="0" borderId="31" xfId="0" applyBorder="1"/>
    <xf numFmtId="3" fontId="14" fillId="0" borderId="31" xfId="6" applyNumberFormat="1" applyFont="1" applyFill="1" applyBorder="1"/>
    <xf numFmtId="3" fontId="14" fillId="0" borderId="31" xfId="6" applyNumberFormat="1" applyFont="1" applyFill="1" applyBorder="1" applyAlignment="1">
      <alignment horizontal="right" vertical="center" wrapText="1"/>
    </xf>
    <xf numFmtId="3" fontId="14" fillId="0" borderId="31" xfId="6" applyNumberFormat="1" applyFont="1" applyBorder="1"/>
    <xf numFmtId="3" fontId="16" fillId="0" borderId="31" xfId="6" applyNumberFormat="1" applyFont="1" applyBorder="1" applyAlignment="1">
      <alignment horizontal="right"/>
    </xf>
    <xf numFmtId="0" fontId="3" fillId="0" borderId="0" xfId="370" applyFont="1"/>
    <xf numFmtId="0" fontId="93" fillId="0" borderId="0" xfId="370" applyFont="1"/>
    <xf numFmtId="0" fontId="93" fillId="0" borderId="0" xfId="370" applyFont="1" applyAlignment="1">
      <alignment horizontal="right"/>
    </xf>
    <xf numFmtId="0" fontId="95" fillId="0" borderId="2" xfId="370" applyFont="1" applyBorder="1" applyAlignment="1">
      <alignment horizontal="center" vertical="center" wrapText="1"/>
    </xf>
    <xf numFmtId="0" fontId="95" fillId="0" borderId="1" xfId="370" applyFont="1" applyBorder="1" applyAlignment="1">
      <alignment horizontal="center" vertical="center" wrapText="1"/>
    </xf>
    <xf numFmtId="0" fontId="93" fillId="0" borderId="0" xfId="370" applyFont="1" applyAlignment="1">
      <alignment horizontal="center"/>
    </xf>
    <xf numFmtId="0" fontId="97" fillId="0" borderId="5" xfId="370" applyFont="1" applyBorder="1" applyAlignment="1">
      <alignment horizontal="center" vertical="center" wrapText="1"/>
    </xf>
    <xf numFmtId="0" fontId="99" fillId="0" borderId="1" xfId="370" applyFont="1" applyBorder="1" applyAlignment="1">
      <alignment horizontal="center"/>
    </xf>
    <xf numFmtId="3" fontId="11" fillId="0" borderId="1" xfId="370" applyNumberFormat="1" applyFont="1" applyBorder="1" applyAlignment="1">
      <alignment horizontal="right"/>
    </xf>
    <xf numFmtId="188" fontId="11" fillId="0" borderId="1" xfId="370" applyNumberFormat="1" applyFont="1" applyBorder="1" applyAlignment="1">
      <alignment horizontal="right"/>
    </xf>
    <xf numFmtId="1" fontId="93" fillId="0" borderId="0" xfId="370" applyNumberFormat="1" applyFont="1" applyAlignment="1">
      <alignment horizontal="center"/>
    </xf>
    <xf numFmtId="3" fontId="93" fillId="0" borderId="0" xfId="370" applyNumberFormat="1" applyFont="1" applyAlignment="1">
      <alignment horizontal="center"/>
    </xf>
    <xf numFmtId="4" fontId="93" fillId="0" borderId="0" xfId="370" applyNumberFormat="1" applyFont="1" applyAlignment="1">
      <alignment horizontal="center"/>
    </xf>
    <xf numFmtId="0" fontId="74" fillId="0" borderId="1" xfId="0" applyFont="1" applyBorder="1" applyAlignment="1">
      <alignment horizontal="center"/>
    </xf>
    <xf numFmtId="0" fontId="74" fillId="0" borderId="1" xfId="0" applyFont="1" applyBorder="1"/>
    <xf numFmtId="1" fontId="33" fillId="0" borderId="1" xfId="370" applyNumberFormat="1" applyFont="1" applyBorder="1" applyAlignment="1">
      <alignment horizontal="right" wrapText="1"/>
    </xf>
    <xf numFmtId="3" fontId="100" fillId="0" borderId="1" xfId="370" applyNumberFormat="1" applyFont="1" applyBorder="1" applyAlignment="1">
      <alignment horizontal="right" wrapText="1"/>
    </xf>
    <xf numFmtId="3" fontId="17" fillId="0" borderId="1" xfId="370" applyNumberFormat="1" applyFont="1" applyBorder="1" applyAlignment="1">
      <alignment horizontal="right" wrapText="1"/>
    </xf>
    <xf numFmtId="4" fontId="100" fillId="0" borderId="1" xfId="370" applyNumberFormat="1" applyFont="1" applyBorder="1" applyAlignment="1">
      <alignment wrapText="1"/>
    </xf>
    <xf numFmtId="189" fontId="101" fillId="0" borderId="1" xfId="370" applyNumberFormat="1" applyFont="1" applyBorder="1" applyAlignment="1">
      <alignment horizontal="right" wrapText="1"/>
    </xf>
    <xf numFmtId="0" fontId="93" fillId="0" borderId="0" xfId="370" applyFont="1" applyAlignment="1">
      <alignment horizontal="center" wrapText="1"/>
    </xf>
    <xf numFmtId="4" fontId="17" fillId="0" borderId="1" xfId="370" applyNumberFormat="1" applyFont="1" applyBorder="1" applyAlignment="1">
      <alignment wrapText="1"/>
    </xf>
    <xf numFmtId="0" fontId="102" fillId="0" borderId="0" xfId="370" applyFont="1" applyAlignment="1">
      <alignment horizontal="center" wrapText="1"/>
    </xf>
    <xf numFmtId="4" fontId="102" fillId="0" borderId="0" xfId="370" applyNumberFormat="1" applyFont="1" applyAlignment="1">
      <alignment horizontal="center"/>
    </xf>
    <xf numFmtId="189" fontId="17" fillId="0" borderId="1" xfId="370" applyNumberFormat="1" applyFont="1" applyBorder="1" applyAlignment="1">
      <alignment horizontal="right" wrapText="1"/>
    </xf>
    <xf numFmtId="3" fontId="17" fillId="0" borderId="1" xfId="370" applyNumberFormat="1" applyFont="1" applyBorder="1" applyAlignment="1">
      <alignment horizontal="right"/>
    </xf>
    <xf numFmtId="190" fontId="17" fillId="0" borderId="1" xfId="370" applyNumberFormat="1" applyFont="1" applyBorder="1" applyAlignment="1">
      <alignment horizontal="right" wrapText="1"/>
    </xf>
    <xf numFmtId="3" fontId="100" fillId="47" borderId="1" xfId="370" applyNumberFormat="1" applyFont="1" applyFill="1" applyBorder="1" applyAlignment="1">
      <alignment horizontal="right" wrapText="1"/>
    </xf>
    <xf numFmtId="0" fontId="93" fillId="0" borderId="0" xfId="370" applyFont="1" applyFill="1" applyBorder="1" applyAlignment="1">
      <alignment horizontal="left"/>
    </xf>
    <xf numFmtId="0" fontId="10" fillId="0" borderId="0" xfId="267" applyFont="1" applyAlignment="1">
      <alignment horizontal="left"/>
    </xf>
    <xf numFmtId="0" fontId="33" fillId="0" borderId="0" xfId="267" applyFont="1" applyAlignment="1">
      <alignment horizontal="center"/>
    </xf>
    <xf numFmtId="0" fontId="33" fillId="0" borderId="0" xfId="267" applyFont="1"/>
    <xf numFmtId="0" fontId="11" fillId="0" borderId="6" xfId="267" applyFont="1" applyBorder="1" applyAlignment="1">
      <alignment horizontal="center" vertical="center" wrapText="1"/>
    </xf>
    <xf numFmtId="0" fontId="11" fillId="0" borderId="23" xfId="267" applyFont="1" applyBorder="1" applyAlignment="1">
      <alignment horizontal="center" vertical="center" wrapText="1"/>
    </xf>
    <xf numFmtId="0" fontId="11" fillId="0" borderId="2" xfId="267" applyFont="1" applyBorder="1" applyAlignment="1">
      <alignment horizontal="center" vertical="center" wrapText="1"/>
    </xf>
    <xf numFmtId="0" fontId="11" fillId="0" borderId="1" xfId="267" applyFont="1" applyBorder="1" applyAlignment="1">
      <alignment horizontal="center" vertical="center" wrapText="1"/>
    </xf>
    <xf numFmtId="191" fontId="99" fillId="0" borderId="1" xfId="421" applyNumberFormat="1" applyFont="1" applyBorder="1" applyAlignment="1">
      <alignment horizontal="center"/>
    </xf>
    <xf numFmtId="3" fontId="10" fillId="0" borderId="1" xfId="267" applyNumberFormat="1" applyFont="1" applyBorder="1" applyAlignment="1">
      <alignment horizontal="right" wrapText="1"/>
    </xf>
    <xf numFmtId="3" fontId="10" fillId="0" borderId="1" xfId="267" applyNumberFormat="1" applyFont="1" applyBorder="1" applyAlignment="1">
      <alignment horizontal="right"/>
    </xf>
    <xf numFmtId="0" fontId="74" fillId="0" borderId="14" xfId="267" applyFont="1" applyBorder="1" applyAlignment="1">
      <alignment horizontal="center"/>
    </xf>
    <xf numFmtId="0" fontId="74" fillId="0" borderId="14" xfId="267" applyFont="1" applyBorder="1"/>
    <xf numFmtId="3" fontId="12" fillId="0" borderId="14" xfId="422" applyNumberFormat="1" applyFont="1" applyBorder="1" applyAlignment="1">
      <alignment horizontal="right"/>
    </xf>
    <xf numFmtId="3" fontId="70" fillId="0" borderId="5" xfId="421" applyNumberFormat="1" applyFont="1" applyBorder="1"/>
    <xf numFmtId="3" fontId="74" fillId="0" borderId="14" xfId="267" applyNumberFormat="1" applyFont="1" applyBorder="1"/>
    <xf numFmtId="3" fontId="12" fillId="0" borderId="14" xfId="267" applyNumberFormat="1" applyFont="1" applyBorder="1"/>
    <xf numFmtId="3" fontId="70" fillId="0" borderId="14" xfId="421" applyNumberFormat="1" applyFont="1" applyBorder="1"/>
    <xf numFmtId="0" fontId="103" fillId="0" borderId="28" xfId="267" applyFont="1" applyBorder="1"/>
    <xf numFmtId="0" fontId="74" fillId="0" borderId="28" xfId="267" applyFont="1" applyFill="1" applyBorder="1" applyAlignment="1">
      <alignment horizontal="center"/>
    </xf>
    <xf numFmtId="0" fontId="74" fillId="0" borderId="28" xfId="267" applyFont="1" applyFill="1" applyBorder="1"/>
    <xf numFmtId="3" fontId="12" fillId="0" borderId="28" xfId="422" applyNumberFormat="1" applyFont="1" applyFill="1" applyBorder="1" applyAlignment="1">
      <alignment horizontal="right"/>
    </xf>
    <xf numFmtId="3" fontId="70" fillId="0" borderId="28" xfId="421" applyNumberFormat="1" applyFont="1" applyFill="1" applyBorder="1"/>
    <xf numFmtId="3" fontId="74" fillId="0" borderId="28" xfId="267" applyNumberFormat="1" applyFont="1" applyFill="1" applyBorder="1"/>
    <xf numFmtId="3" fontId="12" fillId="0" borderId="28" xfId="267" applyNumberFormat="1" applyFont="1" applyFill="1" applyBorder="1"/>
    <xf numFmtId="3" fontId="70" fillId="0" borderId="28" xfId="421" applyNumberFormat="1" applyFont="1" applyBorder="1"/>
    <xf numFmtId="0" fontId="33" fillId="0" borderId="28" xfId="267" applyFont="1" applyBorder="1"/>
    <xf numFmtId="3" fontId="74" fillId="0" borderId="28" xfId="423" applyNumberFormat="1" applyFont="1" applyFill="1" applyBorder="1" applyAlignment="1">
      <alignment horizontal="right" vertical="center" wrapText="1"/>
    </xf>
    <xf numFmtId="3" fontId="74" fillId="0" borderId="28" xfId="424" applyNumberFormat="1" applyFont="1" applyFill="1" applyBorder="1"/>
    <xf numFmtId="3" fontId="74" fillId="0" borderId="28" xfId="423" applyNumberFormat="1" applyFont="1" applyFill="1" applyBorder="1"/>
    <xf numFmtId="3" fontId="92" fillId="0" borderId="28" xfId="425" applyNumberFormat="1" applyFont="1" applyFill="1" applyBorder="1" applyAlignment="1">
      <alignment horizontal="right"/>
    </xf>
    <xf numFmtId="0" fontId="33" fillId="0" borderId="31" xfId="267" applyFont="1" applyBorder="1"/>
    <xf numFmtId="0" fontId="93" fillId="0" borderId="31" xfId="267" applyFont="1" applyFill="1" applyBorder="1" applyAlignment="1">
      <alignment horizontal="center"/>
    </xf>
    <xf numFmtId="0" fontId="74" fillId="0" borderId="31" xfId="267" applyFont="1" applyBorder="1"/>
    <xf numFmtId="3" fontId="33" fillId="0" borderId="31" xfId="267" applyNumberFormat="1" applyFont="1" applyBorder="1"/>
    <xf numFmtId="3" fontId="99" fillId="0" borderId="31" xfId="421" applyNumberFormat="1" applyFont="1" applyBorder="1"/>
    <xf numFmtId="3" fontId="99" fillId="0" borderId="31" xfId="267" applyNumberFormat="1" applyFont="1" applyBorder="1"/>
    <xf numFmtId="0" fontId="93" fillId="0" borderId="0" xfId="267" applyFont="1" applyFill="1" applyBorder="1" applyAlignment="1">
      <alignment horizontal="left"/>
    </xf>
    <xf numFmtId="0" fontId="103" fillId="0" borderId="0" xfId="267" applyFont="1"/>
    <xf numFmtId="3" fontId="33" fillId="0" borderId="0" xfId="267" applyNumberFormat="1" applyFont="1"/>
    <xf numFmtId="0" fontId="99" fillId="0" borderId="2" xfId="267" applyFont="1" applyBorder="1" applyAlignment="1">
      <alignment horizontal="center"/>
    </xf>
    <xf numFmtId="0" fontId="99" fillId="0" borderId="4" xfId="267" applyFont="1" applyBorder="1" applyAlignment="1">
      <alignment horizontal="center"/>
    </xf>
    <xf numFmtId="0" fontId="4" fillId="0" borderId="0" xfId="267" applyFont="1" applyBorder="1" applyAlignment="1">
      <alignment horizontal="center" vertical="center" wrapText="1"/>
    </xf>
    <xf numFmtId="0" fontId="10" fillId="0" borderId="5" xfId="267" applyFont="1" applyBorder="1" applyAlignment="1">
      <alignment horizontal="center" vertical="center" wrapText="1"/>
    </xf>
    <xf numFmtId="0" fontId="1" fillId="0" borderId="19" xfId="267" applyBorder="1"/>
    <xf numFmtId="0" fontId="1" fillId="0" borderId="6" xfId="267" applyBorder="1"/>
    <xf numFmtId="0" fontId="11" fillId="0" borderId="20" xfId="267" applyFont="1" applyBorder="1" applyAlignment="1">
      <alignment horizontal="center" vertical="center" wrapText="1"/>
    </xf>
    <xf numFmtId="0" fontId="11" fillId="0" borderId="21" xfId="267" applyFont="1" applyBorder="1" applyAlignment="1">
      <alignment horizontal="center" vertical="center" wrapText="1"/>
    </xf>
    <xf numFmtId="0" fontId="11" fillId="0" borderId="22" xfId="267" applyFont="1" applyBorder="1" applyAlignment="1">
      <alignment horizontal="center" vertical="center" wrapText="1"/>
    </xf>
    <xf numFmtId="0" fontId="11" fillId="0" borderId="1" xfId="267" applyFont="1" applyBorder="1" applyAlignment="1">
      <alignment horizontal="center" vertical="center" wrapText="1"/>
    </xf>
    <xf numFmtId="0" fontId="11" fillId="0" borderId="2" xfId="267" applyFont="1" applyBorder="1" applyAlignment="1">
      <alignment horizontal="center" vertical="center" wrapText="1"/>
    </xf>
    <xf numFmtId="0" fontId="11" fillId="0" borderId="3" xfId="267" applyFont="1" applyBorder="1" applyAlignment="1">
      <alignment horizontal="center" vertical="center" wrapText="1"/>
    </xf>
    <xf numFmtId="0" fontId="11" fillId="0" borderId="4" xfId="267" applyFont="1" applyBorder="1" applyAlignment="1">
      <alignment horizontal="center" vertical="center" wrapText="1"/>
    </xf>
    <xf numFmtId="0" fontId="97" fillId="0" borderId="5" xfId="370" applyFont="1" applyBorder="1" applyAlignment="1">
      <alignment horizontal="center" vertical="center" wrapText="1"/>
    </xf>
    <xf numFmtId="0" fontId="97" fillId="0" borderId="6" xfId="37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4" fillId="0" borderId="0" xfId="370" applyFont="1" applyAlignment="1">
      <alignment horizontal="center"/>
    </xf>
    <xf numFmtId="0" fontId="94" fillId="0" borderId="18" xfId="0" applyFont="1" applyBorder="1" applyAlignment="1">
      <alignment horizontal="center"/>
    </xf>
    <xf numFmtId="0" fontId="11" fillId="0" borderId="5" xfId="370" applyFont="1" applyBorder="1" applyAlignment="1">
      <alignment horizontal="center" vertical="center" wrapText="1"/>
    </xf>
    <xf numFmtId="0" fontId="3" fillId="0" borderId="19" xfId="370" applyFont="1" applyBorder="1" applyAlignment="1">
      <alignment horizontal="center" vertical="center" wrapText="1"/>
    </xf>
    <xf numFmtId="0" fontId="3" fillId="0" borderId="6" xfId="370" applyFont="1" applyBorder="1" applyAlignment="1">
      <alignment horizontal="center" vertical="center" wrapText="1"/>
    </xf>
    <xf numFmtId="0" fontId="95" fillId="0" borderId="1" xfId="370" applyFont="1" applyBorder="1" applyAlignment="1">
      <alignment horizontal="center" vertical="center" wrapText="1"/>
    </xf>
    <xf numFmtId="0" fontId="96" fillId="0" borderId="20" xfId="370" applyFont="1" applyBorder="1" applyAlignment="1">
      <alignment horizontal="center" vertical="center" wrapText="1"/>
    </xf>
    <xf numFmtId="0" fontId="96" fillId="0" borderId="21" xfId="370" applyFont="1" applyBorder="1" applyAlignment="1">
      <alignment horizontal="center" vertical="center" wrapText="1"/>
    </xf>
    <xf numFmtId="0" fontId="96" fillId="0" borderId="22" xfId="37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96" fillId="0" borderId="1" xfId="370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/>
    </xf>
    <xf numFmtId="0" fontId="16" fillId="0" borderId="4" xfId="6" applyFont="1" applyBorder="1" applyAlignment="1">
      <alignment horizontal="center"/>
    </xf>
    <xf numFmtId="0" fontId="16" fillId="0" borderId="20" xfId="6" applyFont="1" applyBorder="1" applyAlignment="1">
      <alignment horizontal="center" vertical="center" wrapText="1"/>
    </xf>
    <xf numFmtId="0" fontId="16" fillId="0" borderId="21" xfId="6" applyFont="1" applyBorder="1" applyAlignment="1">
      <alignment horizontal="center" vertical="center" wrapText="1"/>
    </xf>
    <xf numFmtId="0" fontId="16" fillId="0" borderId="22" xfId="6" applyFont="1" applyBorder="1" applyAlignment="1">
      <alignment horizontal="center" vertical="center" wrapText="1"/>
    </xf>
    <xf numFmtId="0" fontId="16" fillId="0" borderId="23" xfId="6" applyFont="1" applyBorder="1" applyAlignment="1">
      <alignment horizontal="center" vertical="center" wrapText="1"/>
    </xf>
    <xf numFmtId="0" fontId="16" fillId="0" borderId="18" xfId="6" applyFont="1" applyBorder="1" applyAlignment="1">
      <alignment horizontal="center" vertical="center" wrapText="1"/>
    </xf>
    <xf numFmtId="0" fontId="16" fillId="0" borderId="24" xfId="6" applyFont="1" applyBorder="1" applyAlignment="1">
      <alignment horizontal="center" vertical="center" wrapText="1"/>
    </xf>
    <xf numFmtId="0" fontId="12" fillId="0" borderId="25" xfId="6" applyFont="1" applyBorder="1" applyAlignment="1">
      <alignment horizontal="center" vertical="center" wrapText="1"/>
    </xf>
    <xf numFmtId="0" fontId="12" fillId="0" borderId="0" xfId="6" applyFont="1" applyBorder="1" applyAlignment="1">
      <alignment horizontal="center" vertical="center" wrapText="1"/>
    </xf>
    <xf numFmtId="0" fontId="16" fillId="0" borderId="0" xfId="6" applyFont="1" applyAlignment="1">
      <alignment horizontal="center"/>
    </xf>
    <xf numFmtId="3" fontId="91" fillId="0" borderId="18" xfId="6" applyNumberFormat="1" applyFont="1" applyBorder="1" applyAlignment="1">
      <alignment horizontal="right"/>
    </xf>
    <xf numFmtId="0" fontId="91" fillId="0" borderId="18" xfId="6" applyFont="1" applyBorder="1" applyAlignment="1">
      <alignment horizontal="right"/>
    </xf>
    <xf numFmtId="0" fontId="16" fillId="0" borderId="5" xfId="6" applyFont="1" applyBorder="1" applyAlignment="1">
      <alignment horizontal="center" vertical="center" wrapText="1"/>
    </xf>
    <xf numFmtId="0" fontId="12" fillId="0" borderId="19" xfId="6" applyFont="1" applyBorder="1" applyAlignment="1">
      <alignment horizontal="center" vertical="center" wrapText="1"/>
    </xf>
    <xf numFmtId="0" fontId="16" fillId="0" borderId="3" xfId="6" applyFont="1" applyBorder="1" applyAlignment="1">
      <alignment horizontal="center" vertical="center" wrapText="1"/>
    </xf>
    <xf numFmtId="0" fontId="12" fillId="0" borderId="22" xfId="6" applyFont="1" applyBorder="1" applyAlignment="1">
      <alignment horizontal="center" vertical="center" wrapText="1"/>
    </xf>
    <xf numFmtId="0" fontId="12" fillId="0" borderId="26" xfId="6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right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70" fillId="46" borderId="28" xfId="421" applyNumberFormat="1" applyFont="1" applyFill="1" applyBorder="1"/>
    <xf numFmtId="0" fontId="74" fillId="46" borderId="28" xfId="267" applyFont="1" applyFill="1" applyBorder="1" applyAlignment="1">
      <alignment horizontal="center"/>
    </xf>
    <xf numFmtId="0" fontId="74" fillId="46" borderId="28" xfId="267" applyFont="1" applyFill="1" applyBorder="1"/>
    <xf numFmtId="3" fontId="12" fillId="46" borderId="28" xfId="422" applyNumberFormat="1" applyFont="1" applyFill="1" applyBorder="1" applyAlignment="1">
      <alignment horizontal="right"/>
    </xf>
    <xf numFmtId="3" fontId="74" fillId="46" borderId="28" xfId="267" applyNumberFormat="1" applyFont="1" applyFill="1" applyBorder="1"/>
    <xf numFmtId="3" fontId="12" fillId="46" borderId="28" xfId="267" applyNumberFormat="1" applyFont="1" applyFill="1" applyBorder="1"/>
    <xf numFmtId="0" fontId="33" fillId="46" borderId="28" xfId="267" applyFont="1" applyFill="1" applyBorder="1"/>
    <xf numFmtId="0" fontId="94" fillId="0" borderId="18" xfId="0" applyFont="1" applyBorder="1" applyAlignment="1"/>
    <xf numFmtId="0" fontId="6" fillId="0" borderId="18" xfId="1" applyFont="1" applyBorder="1" applyAlignment="1"/>
  </cellXfs>
  <cellStyles count="426">
    <cellStyle name="??" xfId="8"/>
    <cellStyle name="?? [0.00]_PRODUCT DETAIL Q1" xfId="9"/>
    <cellStyle name="?? [0]" xfId="10"/>
    <cellStyle name="?? [0] 2" xfId="11"/>
    <cellStyle name="?? 2" xfId="12"/>
    <cellStyle name="???? [0.00]_PRODUCT DETAIL Q1" xfId="13"/>
    <cellStyle name="????_PRODUCT DETAIL Q1" xfId="14"/>
    <cellStyle name="???[0]_Book1" xfId="15"/>
    <cellStyle name="???_95" xfId="16"/>
    <cellStyle name="??[0]_BRE" xfId="17"/>
    <cellStyle name="??_ Att. 1- Cover" xfId="18"/>
    <cellStyle name="•W_’·Šú‰p•¶" xfId="19"/>
    <cellStyle name="1" xfId="20"/>
    <cellStyle name="1 2" xfId="21"/>
    <cellStyle name="1_Cau thuy dien Ban La (Cu Anh)" xfId="22"/>
    <cellStyle name="1_Cau thuy dien Ban La (Cu Anh)_11 huyen men nui" xfId="23"/>
    <cellStyle name="1_Cau thuy dien Ban La (Cu Anh)_Chi tieu DV KHHGD 2017" xfId="24"/>
    <cellStyle name="1_Du toan 558 (Km17+508.12 - Km 22)" xfId="25"/>
    <cellStyle name="1_Du toan 558 (Km17+508.12 - Km 22)_11 huyen men nui" xfId="26"/>
    <cellStyle name="1_Du toan 558 (Km17+508.12 - Km 22)_Chi tieu DV KHHGD 2017" xfId="27"/>
    <cellStyle name="1_ÿÿÿÿÿ" xfId="28"/>
    <cellStyle name="1_ÿÿÿÿÿ 2" xfId="29"/>
    <cellStyle name="2" xfId="30"/>
    <cellStyle name="2 2" xfId="31"/>
    <cellStyle name="2_Cau thuy dien Ban La (Cu Anh)" xfId="32"/>
    <cellStyle name="2_Cau thuy dien Ban La (Cu Anh)_11 huyen men nui" xfId="33"/>
    <cellStyle name="2_Cau thuy dien Ban La (Cu Anh)_Chi tieu DV KHHGD 2017" xfId="34"/>
    <cellStyle name="2_Du toan 558 (Km17+508.12 - Km 22)" xfId="35"/>
    <cellStyle name="2_Du toan 558 (Km17+508.12 - Km 22)_11 huyen men nui" xfId="36"/>
    <cellStyle name="2_Du toan 558 (Km17+508.12 - Km 22)_Chi tieu DV KHHGD 2017" xfId="37"/>
    <cellStyle name="2_ÿÿÿÿÿ" xfId="38"/>
    <cellStyle name="2_ÿÿÿÿÿ 2" xfId="39"/>
    <cellStyle name="20% - Accent1 2" xfId="40"/>
    <cellStyle name="20% - Accent1 2 2" xfId="41"/>
    <cellStyle name="20% - Accent2 2" xfId="42"/>
    <cellStyle name="20% - Accent2 2 2" xfId="43"/>
    <cellStyle name="20% - Accent3 2" xfId="44"/>
    <cellStyle name="20% - Accent3 2 2" xfId="45"/>
    <cellStyle name="20% - Accent4 2" xfId="46"/>
    <cellStyle name="20% - Accent4 2 2" xfId="47"/>
    <cellStyle name="20% - Accent5 2" xfId="48"/>
    <cellStyle name="20% - Accent5 2 2" xfId="49"/>
    <cellStyle name="20% - Accent6 2" xfId="50"/>
    <cellStyle name="20% - Accent6 2 2" xfId="51"/>
    <cellStyle name="3" xfId="52"/>
    <cellStyle name="3 2" xfId="53"/>
    <cellStyle name="3_Cau thuy dien Ban La (Cu Anh)" xfId="54"/>
    <cellStyle name="3_Cau thuy dien Ban La (Cu Anh)_11 huyen men nui" xfId="55"/>
    <cellStyle name="3_Cau thuy dien Ban La (Cu Anh)_Chi tieu DV KHHGD 2017" xfId="56"/>
    <cellStyle name="3_Du toan 558 (Km17+508.12 - Km 22)" xfId="57"/>
    <cellStyle name="3_Du toan 558 (Km17+508.12 - Km 22)_11 huyen men nui" xfId="58"/>
    <cellStyle name="3_Du toan 558 (Km17+508.12 - Km 22)_Chi tieu DV KHHGD 2017" xfId="59"/>
    <cellStyle name="3_ÿÿÿÿÿ" xfId="60"/>
    <cellStyle name="3_ÿÿÿÿÿ 2" xfId="61"/>
    <cellStyle name="4" xfId="62"/>
    <cellStyle name="4 2" xfId="63"/>
    <cellStyle name="4_Cau thuy dien Ban La (Cu Anh)" xfId="64"/>
    <cellStyle name="4_Cau thuy dien Ban La (Cu Anh)_11 huyen men nui" xfId="65"/>
    <cellStyle name="4_Cau thuy dien Ban La (Cu Anh)_Chi tieu DV KHHGD 2017" xfId="66"/>
    <cellStyle name="4_Du toan 558 (Km17+508.12 - Km 22)" xfId="67"/>
    <cellStyle name="4_Du toan 558 (Km17+508.12 - Km 22)_11 huyen men nui" xfId="68"/>
    <cellStyle name="4_Du toan 558 (Km17+508.12 - Km 22)_Chi tieu DV KHHGD 2017" xfId="69"/>
    <cellStyle name="4_ÿÿÿÿÿ" xfId="70"/>
    <cellStyle name="4_ÿÿÿÿÿ 2" xfId="71"/>
    <cellStyle name="40% - Accent1 2" xfId="72"/>
    <cellStyle name="40% - Accent1 2 2" xfId="73"/>
    <cellStyle name="40% - Accent2 2" xfId="74"/>
    <cellStyle name="40% - Accent2 2 2" xfId="75"/>
    <cellStyle name="40% - Accent3 2" xfId="76"/>
    <cellStyle name="40% - Accent3 2 2" xfId="77"/>
    <cellStyle name="40% - Accent4 2" xfId="78"/>
    <cellStyle name="40% - Accent4 2 2" xfId="79"/>
    <cellStyle name="40% - Accent5 2" xfId="80"/>
    <cellStyle name="40% - Accent5 2 2" xfId="81"/>
    <cellStyle name="40% - Accent6 2" xfId="82"/>
    <cellStyle name="40% - Accent6 2 2" xfId="83"/>
    <cellStyle name="60% - Accent1 2" xfId="84"/>
    <cellStyle name="60% - Accent1 2 2" xfId="85"/>
    <cellStyle name="60% - Accent2 2" xfId="86"/>
    <cellStyle name="60% - Accent2 2 2" xfId="87"/>
    <cellStyle name="60% - Accent3 2" xfId="88"/>
    <cellStyle name="60% - Accent3 2 2" xfId="89"/>
    <cellStyle name="60% - Accent4 2" xfId="90"/>
    <cellStyle name="60% - Accent4 2 2" xfId="91"/>
    <cellStyle name="60% - Accent5 2" xfId="92"/>
    <cellStyle name="60% - Accent5 2 2" xfId="93"/>
    <cellStyle name="60% - Accent6 2" xfId="94"/>
    <cellStyle name="60% - Accent6 2 2" xfId="95"/>
    <cellStyle name="Accent1 2" xfId="96"/>
    <cellStyle name="Accent1 2 2" xfId="97"/>
    <cellStyle name="Accent2 2" xfId="98"/>
    <cellStyle name="Accent2 2 2" xfId="99"/>
    <cellStyle name="Accent3 2" xfId="100"/>
    <cellStyle name="Accent3 2 2" xfId="101"/>
    <cellStyle name="Accent4 2" xfId="102"/>
    <cellStyle name="Accent4 2 2" xfId="103"/>
    <cellStyle name="Accent5 2" xfId="104"/>
    <cellStyle name="Accent5 2 2" xfId="105"/>
    <cellStyle name="Accent6 2" xfId="106"/>
    <cellStyle name="Accent6 2 2" xfId="107"/>
    <cellStyle name="AeE­ [0]_INQUIRY ¿μ¾÷AßAø " xfId="108"/>
    <cellStyle name="ÅëÈ­ [0]_S" xfId="109"/>
    <cellStyle name="AeE­_INQUIRY ¿µ¾÷AßAø " xfId="110"/>
    <cellStyle name="ÅëÈ­_S" xfId="111"/>
    <cellStyle name="AÞ¸¶ [0]_INQUIRY ¿?¾÷AßAø " xfId="112"/>
    <cellStyle name="ÄÞ¸¶ [0]_S" xfId="113"/>
    <cellStyle name="AÞ¸¶_INQUIRY ¿?¾÷AßAø " xfId="114"/>
    <cellStyle name="ÄÞ¸¶_S" xfId="115"/>
    <cellStyle name="Bad 2" xfId="116"/>
    <cellStyle name="Bad 2 2" xfId="117"/>
    <cellStyle name="C?AØ_¿?¾÷CoE² " xfId="118"/>
    <cellStyle name="C￥AØ_¿μ¾÷CoE² " xfId="119"/>
    <cellStyle name="Ç¥ÁØ_S" xfId="120"/>
    <cellStyle name="C￥AØ_Sheet1_¿μ¾÷CoE² " xfId="121"/>
    <cellStyle name="Calc Currency (0)" xfId="122"/>
    <cellStyle name="Calc Currency (0) 2" xfId="123"/>
    <cellStyle name="Calc Currency (0) 2 2" xfId="124"/>
    <cellStyle name="Calc Currency (0) 3" xfId="125"/>
    <cellStyle name="Calc Currency (0)_Thuyet minh Dtoan kinhphi 2018 va 3 nam " xfId="126"/>
    <cellStyle name="Calculation 2" xfId="127"/>
    <cellStyle name="Calculation 2 2" xfId="128"/>
    <cellStyle name="Check Cell 2" xfId="129"/>
    <cellStyle name="Check Cell 2 2" xfId="130"/>
    <cellStyle name="Comma [0] 2" xfId="131"/>
    <cellStyle name="Comma [0] 2 2" xfId="132"/>
    <cellStyle name="Comma [0] 3" xfId="133"/>
    <cellStyle name="Comma [0] 3 2" xfId="134"/>
    <cellStyle name="Comma 10" xfId="135"/>
    <cellStyle name="Comma 10 2" xfId="136"/>
    <cellStyle name="Comma 11" xfId="137"/>
    <cellStyle name="Comma 11 2" xfId="138"/>
    <cellStyle name="Comma 12" xfId="139"/>
    <cellStyle name="Comma 12 2" xfId="140"/>
    <cellStyle name="Comma 13" xfId="141"/>
    <cellStyle name="Comma 13 2" xfId="142"/>
    <cellStyle name="Comma 14" xfId="143"/>
    <cellStyle name="Comma 14 2" xfId="144"/>
    <cellStyle name="Comma 15" xfId="145"/>
    <cellStyle name="Comma 15 2" xfId="146"/>
    <cellStyle name="Comma 16" xfId="147"/>
    <cellStyle name="Comma 16 2" xfId="148"/>
    <cellStyle name="Comma 17" xfId="149"/>
    <cellStyle name="Comma 17 2" xfId="150"/>
    <cellStyle name="Comma 18" xfId="151"/>
    <cellStyle name="Comma 18 2" xfId="152"/>
    <cellStyle name="Comma 19" xfId="153"/>
    <cellStyle name="Comma 19 2" xfId="154"/>
    <cellStyle name="Comma 2" xfId="155"/>
    <cellStyle name="Comma 2 2" xfId="156"/>
    <cellStyle name="Comma 2 2 2" xfId="157"/>
    <cellStyle name="Comma 2 2 2 2" xfId="158"/>
    <cellStyle name="Comma 2 2 3" xfId="159"/>
    <cellStyle name="Comma 2 3" xfId="160"/>
    <cellStyle name="Comma 2 4" xfId="161"/>
    <cellStyle name="Comma 2 5" xfId="423"/>
    <cellStyle name="Comma 20" xfId="162"/>
    <cellStyle name="Comma 20 2" xfId="163"/>
    <cellStyle name="Comma 21" xfId="164"/>
    <cellStyle name="Comma 21 2" xfId="165"/>
    <cellStyle name="Comma 22" xfId="166"/>
    <cellStyle name="Comma 22 2" xfId="167"/>
    <cellStyle name="Comma 23" xfId="168"/>
    <cellStyle name="Comma 23 2" xfId="169"/>
    <cellStyle name="Comma 24" xfId="170"/>
    <cellStyle name="Comma 24 2" xfId="171"/>
    <cellStyle name="Comma 25" xfId="172"/>
    <cellStyle name="Comma 25 2" xfId="173"/>
    <cellStyle name="Comma 26" xfId="174"/>
    <cellStyle name="Comma 26 2" xfId="175"/>
    <cellStyle name="Comma 27" xfId="176"/>
    <cellStyle name="Comma 27 2" xfId="177"/>
    <cellStyle name="Comma 28" xfId="178"/>
    <cellStyle name="Comma 28 2" xfId="179"/>
    <cellStyle name="Comma 29" xfId="180"/>
    <cellStyle name="Comma 29 2" xfId="181"/>
    <cellStyle name="Comma 3" xfId="182"/>
    <cellStyle name="Comma 3 2" xfId="183"/>
    <cellStyle name="Comma 3 2 2" xfId="184"/>
    <cellStyle name="Comma 3 3" xfId="185"/>
    <cellStyle name="Comma 30" xfId="186"/>
    <cellStyle name="Comma 30 2" xfId="187"/>
    <cellStyle name="Comma 31" xfId="188"/>
    <cellStyle name="Comma 31 2" xfId="189"/>
    <cellStyle name="Comma 32" xfId="190"/>
    <cellStyle name="Comma 32 2" xfId="191"/>
    <cellStyle name="Comma 33" xfId="192"/>
    <cellStyle name="Comma 33 2" xfId="193"/>
    <cellStyle name="Comma 34" xfId="194"/>
    <cellStyle name="Comma 34 2" xfId="195"/>
    <cellStyle name="Comma 35" xfId="196"/>
    <cellStyle name="Comma 35 2" xfId="197"/>
    <cellStyle name="Comma 36" xfId="198"/>
    <cellStyle name="Comma 36 2" xfId="199"/>
    <cellStyle name="Comma 37" xfId="200"/>
    <cellStyle name="Comma 37 2" xfId="201"/>
    <cellStyle name="Comma 38" xfId="202"/>
    <cellStyle name="Comma 38 2" xfId="203"/>
    <cellStyle name="Comma 39" xfId="204"/>
    <cellStyle name="Comma 39 2" xfId="205"/>
    <cellStyle name="Comma 4" xfId="206"/>
    <cellStyle name="Comma 4 2" xfId="207"/>
    <cellStyle name="Comma 40" xfId="208"/>
    <cellStyle name="Comma 40 2" xfId="209"/>
    <cellStyle name="Comma 41" xfId="210"/>
    <cellStyle name="Comma 41 2" xfId="211"/>
    <cellStyle name="Comma 42" xfId="421"/>
    <cellStyle name="Comma 5" xfId="212"/>
    <cellStyle name="Comma 5 2" xfId="213"/>
    <cellStyle name="Comma 6" xfId="214"/>
    <cellStyle name="Comma 6 2" xfId="215"/>
    <cellStyle name="Comma 7" xfId="216"/>
    <cellStyle name="Comma 7 2" xfId="217"/>
    <cellStyle name="Comma 8" xfId="218"/>
    <cellStyle name="Comma 8 2" xfId="219"/>
    <cellStyle name="Comma 9" xfId="220"/>
    <cellStyle name="Comma 9 2" xfId="221"/>
    <cellStyle name="Comma0" xfId="222"/>
    <cellStyle name="Comma0 2" xfId="223"/>
    <cellStyle name="Currency0" xfId="224"/>
    <cellStyle name="Currency0 2" xfId="225"/>
    <cellStyle name="Currency0 3" xfId="226"/>
    <cellStyle name="Date" xfId="227"/>
    <cellStyle name="Date 2" xfId="228"/>
    <cellStyle name="Explanatory Text 2" xfId="229"/>
    <cellStyle name="Fixed" xfId="230"/>
    <cellStyle name="Fixed 2" xfId="231"/>
    <cellStyle name="Good 2" xfId="232"/>
    <cellStyle name="Good 2 2" xfId="233"/>
    <cellStyle name="Grey" xfId="234"/>
    <cellStyle name="Header1" xfId="235"/>
    <cellStyle name="Header2" xfId="236"/>
    <cellStyle name="Header2 2" xfId="237"/>
    <cellStyle name="Heading 1 2" xfId="238"/>
    <cellStyle name="Heading 2 2" xfId="239"/>
    <cellStyle name="Heading 3 2" xfId="240"/>
    <cellStyle name="Heading 4 2" xfId="241"/>
    <cellStyle name="Heading1" xfId="242"/>
    <cellStyle name="Heading2" xfId="243"/>
    <cellStyle name="Heading3" xfId="244"/>
    <cellStyle name="Hoa-Scholl" xfId="245"/>
    <cellStyle name="Hoa-Scholl 2" xfId="246"/>
    <cellStyle name="Input [yellow]" xfId="247"/>
    <cellStyle name="Input [yellow] 2" xfId="248"/>
    <cellStyle name="Input 2" xfId="249"/>
    <cellStyle name="Input 2 2" xfId="250"/>
    <cellStyle name="Linked Cell 2" xfId="251"/>
    <cellStyle name="moi" xfId="252"/>
    <cellStyle name="moi 2" xfId="253"/>
    <cellStyle name="moi 2 2" xfId="254"/>
    <cellStyle name="moi 2 3" xfId="255"/>
    <cellStyle name="moi 3" xfId="256"/>
    <cellStyle name="moi 4" xfId="257"/>
    <cellStyle name="moi_Thuyet minh Dtoan kinhphi 2018 va 3 nam " xfId="258"/>
    <cellStyle name="n" xfId="259"/>
    <cellStyle name="Neutral 2" xfId="260"/>
    <cellStyle name="Neutral 2 2" xfId="261"/>
    <cellStyle name="Normal" xfId="0" builtinId="0"/>
    <cellStyle name="Normal - Style1" xfId="262"/>
    <cellStyle name="Normal - Style1 2" xfId="263"/>
    <cellStyle name="Normal - Style1 2 2" xfId="264"/>
    <cellStyle name="Normal - Style1 3" xfId="265"/>
    <cellStyle name="Normal - Style1_Thuyet minh Dtoan kinhphi 2018 va 3 nam " xfId="266"/>
    <cellStyle name="Normal 10" xfId="267"/>
    <cellStyle name="Normal 10 2" xfId="268"/>
    <cellStyle name="Normal 10 2 2" xfId="269"/>
    <cellStyle name="Normal 10 3" xfId="270"/>
    <cellStyle name="Normal 11" xfId="271"/>
    <cellStyle name="Normal 11 2" xfId="272"/>
    <cellStyle name="Normal 11 2 2" xfId="273"/>
    <cellStyle name="Normal 11 3" xfId="274"/>
    <cellStyle name="Normal 12" xfId="275"/>
    <cellStyle name="Normal 13" xfId="276"/>
    <cellStyle name="Normal 13 2" xfId="277"/>
    <cellStyle name="Normal 13 2 2" xfId="278"/>
    <cellStyle name="Normal 13 3" xfId="279"/>
    <cellStyle name="Normal 13 3 2" xfId="280"/>
    <cellStyle name="Normal 13 3 2 2" xfId="281"/>
    <cellStyle name="Normal 13 3 3" xfId="282"/>
    <cellStyle name="Normal 13 4" xfId="283"/>
    <cellStyle name="Normal 13 4 2" xfId="284"/>
    <cellStyle name="Normal 13 4 2 2" xfId="285"/>
    <cellStyle name="Normal 13 4 3" xfId="286"/>
    <cellStyle name="Normal 13 5" xfId="287"/>
    <cellStyle name="Normal 13 5 2" xfId="288"/>
    <cellStyle name="Normal 13 5 2 2" xfId="289"/>
    <cellStyle name="Normal 13 5 3" xfId="290"/>
    <cellStyle name="Normal 13 6" xfId="291"/>
    <cellStyle name="Normal 13 6 2" xfId="292"/>
    <cellStyle name="Normal 13 6 2 2" xfId="293"/>
    <cellStyle name="Normal 13 6 3" xfId="294"/>
    <cellStyle name="Normal 13 7" xfId="295"/>
    <cellStyle name="Normal 14" xfId="296"/>
    <cellStyle name="Normal 15" xfId="297"/>
    <cellStyle name="Normal 15 2" xfId="298"/>
    <cellStyle name="Normal 15 2 2" xfId="299"/>
    <cellStyle name="Normal 15 3" xfId="300"/>
    <cellStyle name="Normal 16" xfId="301"/>
    <cellStyle name="Normal 16 2" xfId="302"/>
    <cellStyle name="Normal 16 2 2" xfId="303"/>
    <cellStyle name="Normal 16 3" xfId="304"/>
    <cellStyle name="Normal 17" xfId="305"/>
    <cellStyle name="Normal 17 2" xfId="306"/>
    <cellStyle name="Normal 17 2 2" xfId="307"/>
    <cellStyle name="Normal 17 3" xfId="308"/>
    <cellStyle name="Normal 18" xfId="309"/>
    <cellStyle name="Normal 19" xfId="310"/>
    <cellStyle name="Normal 19 2" xfId="311"/>
    <cellStyle name="Normal 2" xfId="312"/>
    <cellStyle name="Normal 2 10" xfId="424"/>
    <cellStyle name="Normal 2 2" xfId="313"/>
    <cellStyle name="Normal 2 2 2" xfId="314"/>
    <cellStyle name="Normal 2 2 3" xfId="315"/>
    <cellStyle name="Normal 2 2 4" xfId="316"/>
    <cellStyle name="Normal 2 2 5" xfId="317"/>
    <cellStyle name="Normal 2 2 6" xfId="318"/>
    <cellStyle name="Normal 2 2 6 2" xfId="319"/>
    <cellStyle name="Normal 2 2 7" xfId="320"/>
    <cellStyle name="Normal 2 2 8" xfId="422"/>
    <cellStyle name="Normal 2 3" xfId="321"/>
    <cellStyle name="Normal 2 3 2" xfId="7"/>
    <cellStyle name="Normal 2 3 2 2" xfId="322"/>
    <cellStyle name="Normal 2 4" xfId="323"/>
    <cellStyle name="Normal 2 4 2" xfId="324"/>
    <cellStyle name="Normal 2 4 2 2" xfId="325"/>
    <cellStyle name="Normal 2 4 3" xfId="326"/>
    <cellStyle name="Normal 2 5" xfId="327"/>
    <cellStyle name="Normal 2 5 2" xfId="328"/>
    <cellStyle name="Normal 2 6" xfId="329"/>
    <cellStyle name="Normal 2 6 2" xfId="330"/>
    <cellStyle name="Normal 2 7" xfId="331"/>
    <cellStyle name="Normal 2 7 2" xfId="332"/>
    <cellStyle name="Normal 2 7 2 2" xfId="333"/>
    <cellStyle name="Normal 2 7 2 2 2" xfId="334"/>
    <cellStyle name="Normal 2 7 2 3" xfId="335"/>
    <cellStyle name="Normal 2 7 3" xfId="336"/>
    <cellStyle name="Normal 2 7 3 2" xfId="337"/>
    <cellStyle name="Normal 2 7 4" xfId="338"/>
    <cellStyle name="Normal 2 8" xfId="339"/>
    <cellStyle name="Normal 2 8 2" xfId="340"/>
    <cellStyle name="Normal 2 9" xfId="341"/>
    <cellStyle name="Normal 20" xfId="342"/>
    <cellStyle name="Normal 21" xfId="343"/>
    <cellStyle name="Normal 3" xfId="344"/>
    <cellStyle name="Normal 3 2" xfId="2"/>
    <cellStyle name="Normal 3 2 2" xfId="345"/>
    <cellStyle name="Normal 3 2 2 2" xfId="346"/>
    <cellStyle name="Normal 3 2 3" xfId="347"/>
    <cellStyle name="Normal 4" xfId="348"/>
    <cellStyle name="Normal 4 2" xfId="349"/>
    <cellStyle name="Normal 4 2 2" xfId="6"/>
    <cellStyle name="Normal 4 2 2 2" xfId="350"/>
    <cellStyle name="Normal 4 2 3" xfId="351"/>
    <cellStyle name="Normal 4 3" xfId="352"/>
    <cellStyle name="Normal 5" xfId="353"/>
    <cellStyle name="Normal 5 2" xfId="4"/>
    <cellStyle name="Normal 5 2 2" xfId="354"/>
    <cellStyle name="Normal 6" xfId="355"/>
    <cellStyle name="Normal 6 2" xfId="5"/>
    <cellStyle name="Normal 7" xfId="356"/>
    <cellStyle name="Normal 7 2" xfId="357"/>
    <cellStyle name="Normal 7 2 2" xfId="358"/>
    <cellStyle name="Normal 7 3" xfId="359"/>
    <cellStyle name="Normal 7 3 2" xfId="360"/>
    <cellStyle name="Normal 7 4" xfId="361"/>
    <cellStyle name="Normal 7 4 2" xfId="362"/>
    <cellStyle name="Normal 7 5" xfId="363"/>
    <cellStyle name="Normal 8" xfId="364"/>
    <cellStyle name="Normal 8 2" xfId="365"/>
    <cellStyle name="Normal 8 2 2" xfId="366"/>
    <cellStyle name="Normal 8 3" xfId="367"/>
    <cellStyle name="Normal 9" xfId="368"/>
    <cellStyle name="Normal 9 2" xfId="369"/>
    <cellStyle name="Normal_Kh C. Thanh" xfId="370"/>
    <cellStyle name="Normal_KH KP 2016; 19 tỷ ( bản lần 1)" xfId="1"/>
    <cellStyle name="Normal_Sheet1" xfId="3"/>
    <cellStyle name="Normal_Sheet1 2" xfId="425"/>
    <cellStyle name="Normal1" xfId="371"/>
    <cellStyle name="Note 2" xfId="372"/>
    <cellStyle name="Note 2 2" xfId="373"/>
    <cellStyle name="Note 2 3" xfId="374"/>
    <cellStyle name="Output 2" xfId="375"/>
    <cellStyle name="Output 2 2" xfId="376"/>
    <cellStyle name="Percent [2]" xfId="377"/>
    <cellStyle name="Percent [2] 2" xfId="378"/>
    <cellStyle name="Percent [2] 2 2" xfId="379"/>
    <cellStyle name="Percent [2] 3" xfId="380"/>
    <cellStyle name="PeriodB" xfId="381"/>
    <cellStyle name="PeriodE" xfId="382"/>
    <cellStyle name="T" xfId="383"/>
    <cellStyle name="T 2" xfId="384"/>
    <cellStyle name="th" xfId="385"/>
    <cellStyle name="th 2" xfId="386"/>
    <cellStyle name="Title 2" xfId="387"/>
    <cellStyle name="Title 2 2" xfId="388"/>
    <cellStyle name="TitleBig" xfId="389"/>
    <cellStyle name="TitleCol" xfId="390"/>
    <cellStyle name="TitleCol 2" xfId="391"/>
    <cellStyle name="TitleTme" xfId="392"/>
    <cellStyle name="Total 2" xfId="393"/>
    <cellStyle name="TotalGra" xfId="394"/>
    <cellStyle name="TotalSub" xfId="395"/>
    <cellStyle name="viet" xfId="396"/>
    <cellStyle name="viet2" xfId="397"/>
    <cellStyle name="viet2 2" xfId="398"/>
    <cellStyle name="Warning Text 2" xfId="399"/>
    <cellStyle name="xuan" xfId="400"/>
    <cellStyle name=" [0.00]_ Att. 1- Cover" xfId="401"/>
    <cellStyle name="_ Att. 1- Cover" xfId="402"/>
    <cellStyle name="?_ Att. 1- Cover" xfId="403"/>
    <cellStyle name="똿뗦먛귟 [0.00]_PRODUCT DETAIL Q1" xfId="404"/>
    <cellStyle name="똿뗦먛귟_PRODUCT DETAIL Q1" xfId="405"/>
    <cellStyle name="믅됞 [0.00]_PRODUCT DETAIL Q1" xfId="406"/>
    <cellStyle name="믅됞_PRODUCT DETAIL Q1" xfId="407"/>
    <cellStyle name="백분율_95" xfId="408"/>
    <cellStyle name="뷭?_BOOKSHIP" xfId="409"/>
    <cellStyle name="콤마 [0]_1202" xfId="410"/>
    <cellStyle name="콤마_1202" xfId="411"/>
    <cellStyle name="통화 [0]_1202" xfId="412"/>
    <cellStyle name="통화_1202" xfId="413"/>
    <cellStyle name="표준_(정보부문)월별인원계획" xfId="414"/>
    <cellStyle name="一般_00Q3902REV.1" xfId="415"/>
    <cellStyle name="千分位[0]_00Q3902REV.1" xfId="416"/>
    <cellStyle name="千分位_00Q3902REV.1" xfId="417"/>
    <cellStyle name="貨幣 [0]_00Q3902REV.1" xfId="418"/>
    <cellStyle name="貨幣[0]_BRE" xfId="419"/>
    <cellStyle name="貨幣_00Q3902REV.1" xfId="4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1"/>
  <sheetViews>
    <sheetView workbookViewId="0">
      <selection activeCell="F24" sqref="F24"/>
    </sheetView>
  </sheetViews>
  <sheetFormatPr defaultRowHeight="14.25"/>
  <cols>
    <col min="1" max="1" width="3.5546875" style="106" customWidth="1"/>
    <col min="2" max="2" width="13" style="107" customWidth="1"/>
    <col min="3" max="3" width="9" style="107" customWidth="1"/>
    <col min="4" max="4" width="10" style="107" customWidth="1"/>
    <col min="5" max="5" width="8.77734375" style="107" customWidth="1"/>
    <col min="6" max="6" width="9.88671875" style="107" customWidth="1"/>
    <col min="7" max="7" width="8" style="107" customWidth="1"/>
    <col min="8" max="8" width="10.109375" style="107" customWidth="1"/>
    <col min="9" max="123" width="8.88671875" style="107"/>
    <col min="124" max="124" width="3.5546875" style="107" customWidth="1"/>
    <col min="125" max="125" width="14.88671875" style="107" customWidth="1"/>
    <col min="126" max="126" width="10.44140625" style="107" customWidth="1"/>
    <col min="127" max="127" width="10.21875" style="107" customWidth="1"/>
    <col min="128" max="128" width="8.44140625" style="107" customWidth="1"/>
    <col min="129" max="129" width="12.21875" style="107" customWidth="1"/>
    <col min="130" max="130" width="10.6640625" style="107" customWidth="1"/>
    <col min="131" max="379" width="8.88671875" style="107"/>
    <col min="380" max="380" width="3.5546875" style="107" customWidth="1"/>
    <col min="381" max="381" width="14.88671875" style="107" customWidth="1"/>
    <col min="382" max="382" width="10.44140625" style="107" customWidth="1"/>
    <col min="383" max="383" width="10.21875" style="107" customWidth="1"/>
    <col min="384" max="384" width="8.44140625" style="107" customWidth="1"/>
    <col min="385" max="385" width="12.21875" style="107" customWidth="1"/>
    <col min="386" max="386" width="10.6640625" style="107" customWidth="1"/>
    <col min="387" max="635" width="8.88671875" style="107"/>
    <col min="636" max="636" width="3.5546875" style="107" customWidth="1"/>
    <col min="637" max="637" width="14.88671875" style="107" customWidth="1"/>
    <col min="638" max="638" width="10.44140625" style="107" customWidth="1"/>
    <col min="639" max="639" width="10.21875" style="107" customWidth="1"/>
    <col min="640" max="640" width="8.44140625" style="107" customWidth="1"/>
    <col min="641" max="641" width="12.21875" style="107" customWidth="1"/>
    <col min="642" max="642" width="10.6640625" style="107" customWidth="1"/>
    <col min="643" max="891" width="8.88671875" style="107"/>
    <col min="892" max="892" width="3.5546875" style="107" customWidth="1"/>
    <col min="893" max="893" width="14.88671875" style="107" customWidth="1"/>
    <col min="894" max="894" width="10.44140625" style="107" customWidth="1"/>
    <col min="895" max="895" width="10.21875" style="107" customWidth="1"/>
    <col min="896" max="896" width="8.44140625" style="107" customWidth="1"/>
    <col min="897" max="897" width="12.21875" style="107" customWidth="1"/>
    <col min="898" max="898" width="10.6640625" style="107" customWidth="1"/>
    <col min="899" max="1147" width="8.88671875" style="107"/>
    <col min="1148" max="1148" width="3.5546875" style="107" customWidth="1"/>
    <col min="1149" max="1149" width="14.88671875" style="107" customWidth="1"/>
    <col min="1150" max="1150" width="10.44140625" style="107" customWidth="1"/>
    <col min="1151" max="1151" width="10.21875" style="107" customWidth="1"/>
    <col min="1152" max="1152" width="8.44140625" style="107" customWidth="1"/>
    <col min="1153" max="1153" width="12.21875" style="107" customWidth="1"/>
    <col min="1154" max="1154" width="10.6640625" style="107" customWidth="1"/>
    <col min="1155" max="1403" width="8.88671875" style="107"/>
    <col min="1404" max="1404" width="3.5546875" style="107" customWidth="1"/>
    <col min="1405" max="1405" width="14.88671875" style="107" customWidth="1"/>
    <col min="1406" max="1406" width="10.44140625" style="107" customWidth="1"/>
    <col min="1407" max="1407" width="10.21875" style="107" customWidth="1"/>
    <col min="1408" max="1408" width="8.44140625" style="107" customWidth="1"/>
    <col min="1409" max="1409" width="12.21875" style="107" customWidth="1"/>
    <col min="1410" max="1410" width="10.6640625" style="107" customWidth="1"/>
    <col min="1411" max="1659" width="8.88671875" style="107"/>
    <col min="1660" max="1660" width="3.5546875" style="107" customWidth="1"/>
    <col min="1661" max="1661" width="14.88671875" style="107" customWidth="1"/>
    <col min="1662" max="1662" width="10.44140625" style="107" customWidth="1"/>
    <col min="1663" max="1663" width="10.21875" style="107" customWidth="1"/>
    <col min="1664" max="1664" width="8.44140625" style="107" customWidth="1"/>
    <col min="1665" max="1665" width="12.21875" style="107" customWidth="1"/>
    <col min="1666" max="1666" width="10.6640625" style="107" customWidth="1"/>
    <col min="1667" max="1915" width="8.88671875" style="107"/>
    <col min="1916" max="1916" width="3.5546875" style="107" customWidth="1"/>
    <col min="1917" max="1917" width="14.88671875" style="107" customWidth="1"/>
    <col min="1918" max="1918" width="10.44140625" style="107" customWidth="1"/>
    <col min="1919" max="1919" width="10.21875" style="107" customWidth="1"/>
    <col min="1920" max="1920" width="8.44140625" style="107" customWidth="1"/>
    <col min="1921" max="1921" width="12.21875" style="107" customWidth="1"/>
    <col min="1922" max="1922" width="10.6640625" style="107" customWidth="1"/>
    <col min="1923" max="2171" width="8.88671875" style="107"/>
    <col min="2172" max="2172" width="3.5546875" style="107" customWidth="1"/>
    <col min="2173" max="2173" width="14.88671875" style="107" customWidth="1"/>
    <col min="2174" max="2174" width="10.44140625" style="107" customWidth="1"/>
    <col min="2175" max="2175" width="10.21875" style="107" customWidth="1"/>
    <col min="2176" max="2176" width="8.44140625" style="107" customWidth="1"/>
    <col min="2177" max="2177" width="12.21875" style="107" customWidth="1"/>
    <col min="2178" max="2178" width="10.6640625" style="107" customWidth="1"/>
    <col min="2179" max="2427" width="8.88671875" style="107"/>
    <col min="2428" max="2428" width="3.5546875" style="107" customWidth="1"/>
    <col min="2429" max="2429" width="14.88671875" style="107" customWidth="1"/>
    <col min="2430" max="2430" width="10.44140625" style="107" customWidth="1"/>
    <col min="2431" max="2431" width="10.21875" style="107" customWidth="1"/>
    <col min="2432" max="2432" width="8.44140625" style="107" customWidth="1"/>
    <col min="2433" max="2433" width="12.21875" style="107" customWidth="1"/>
    <col min="2434" max="2434" width="10.6640625" style="107" customWidth="1"/>
    <col min="2435" max="2683" width="8.88671875" style="107"/>
    <col min="2684" max="2684" width="3.5546875" style="107" customWidth="1"/>
    <col min="2685" max="2685" width="14.88671875" style="107" customWidth="1"/>
    <col min="2686" max="2686" width="10.44140625" style="107" customWidth="1"/>
    <col min="2687" max="2687" width="10.21875" style="107" customWidth="1"/>
    <col min="2688" max="2688" width="8.44140625" style="107" customWidth="1"/>
    <col min="2689" max="2689" width="12.21875" style="107" customWidth="1"/>
    <col min="2690" max="2690" width="10.6640625" style="107" customWidth="1"/>
    <col min="2691" max="2939" width="8.88671875" style="107"/>
    <col min="2940" max="2940" width="3.5546875" style="107" customWidth="1"/>
    <col min="2941" max="2941" width="14.88671875" style="107" customWidth="1"/>
    <col min="2942" max="2942" width="10.44140625" style="107" customWidth="1"/>
    <col min="2943" max="2943" width="10.21875" style="107" customWidth="1"/>
    <col min="2944" max="2944" width="8.44140625" style="107" customWidth="1"/>
    <col min="2945" max="2945" width="12.21875" style="107" customWidth="1"/>
    <col min="2946" max="2946" width="10.6640625" style="107" customWidth="1"/>
    <col min="2947" max="3195" width="8.88671875" style="107"/>
    <col min="3196" max="3196" width="3.5546875" style="107" customWidth="1"/>
    <col min="3197" max="3197" width="14.88671875" style="107" customWidth="1"/>
    <col min="3198" max="3198" width="10.44140625" style="107" customWidth="1"/>
    <col min="3199" max="3199" width="10.21875" style="107" customWidth="1"/>
    <col min="3200" max="3200" width="8.44140625" style="107" customWidth="1"/>
    <col min="3201" max="3201" width="12.21875" style="107" customWidth="1"/>
    <col min="3202" max="3202" width="10.6640625" style="107" customWidth="1"/>
    <col min="3203" max="3451" width="8.88671875" style="107"/>
    <col min="3452" max="3452" width="3.5546875" style="107" customWidth="1"/>
    <col min="3453" max="3453" width="14.88671875" style="107" customWidth="1"/>
    <col min="3454" max="3454" width="10.44140625" style="107" customWidth="1"/>
    <col min="3455" max="3455" width="10.21875" style="107" customWidth="1"/>
    <col min="3456" max="3456" width="8.44140625" style="107" customWidth="1"/>
    <col min="3457" max="3457" width="12.21875" style="107" customWidth="1"/>
    <col min="3458" max="3458" width="10.6640625" style="107" customWidth="1"/>
    <col min="3459" max="3707" width="8.88671875" style="107"/>
    <col min="3708" max="3708" width="3.5546875" style="107" customWidth="1"/>
    <col min="3709" max="3709" width="14.88671875" style="107" customWidth="1"/>
    <col min="3710" max="3710" width="10.44140625" style="107" customWidth="1"/>
    <col min="3711" max="3711" width="10.21875" style="107" customWidth="1"/>
    <col min="3712" max="3712" width="8.44140625" style="107" customWidth="1"/>
    <col min="3713" max="3713" width="12.21875" style="107" customWidth="1"/>
    <col min="3714" max="3714" width="10.6640625" style="107" customWidth="1"/>
    <col min="3715" max="3963" width="8.88671875" style="107"/>
    <col min="3964" max="3964" width="3.5546875" style="107" customWidth="1"/>
    <col min="3965" max="3965" width="14.88671875" style="107" customWidth="1"/>
    <col min="3966" max="3966" width="10.44140625" style="107" customWidth="1"/>
    <col min="3967" max="3967" width="10.21875" style="107" customWidth="1"/>
    <col min="3968" max="3968" width="8.44140625" style="107" customWidth="1"/>
    <col min="3969" max="3969" width="12.21875" style="107" customWidth="1"/>
    <col min="3970" max="3970" width="10.6640625" style="107" customWidth="1"/>
    <col min="3971" max="4219" width="8.88671875" style="107"/>
    <col min="4220" max="4220" width="3.5546875" style="107" customWidth="1"/>
    <col min="4221" max="4221" width="14.88671875" style="107" customWidth="1"/>
    <col min="4222" max="4222" width="10.44140625" style="107" customWidth="1"/>
    <col min="4223" max="4223" width="10.21875" style="107" customWidth="1"/>
    <col min="4224" max="4224" width="8.44140625" style="107" customWidth="1"/>
    <col min="4225" max="4225" width="12.21875" style="107" customWidth="1"/>
    <col min="4226" max="4226" width="10.6640625" style="107" customWidth="1"/>
    <col min="4227" max="4475" width="8.88671875" style="107"/>
    <col min="4476" max="4476" width="3.5546875" style="107" customWidth="1"/>
    <col min="4477" max="4477" width="14.88671875" style="107" customWidth="1"/>
    <col min="4478" max="4478" width="10.44140625" style="107" customWidth="1"/>
    <col min="4479" max="4479" width="10.21875" style="107" customWidth="1"/>
    <col min="4480" max="4480" width="8.44140625" style="107" customWidth="1"/>
    <col min="4481" max="4481" width="12.21875" style="107" customWidth="1"/>
    <col min="4482" max="4482" width="10.6640625" style="107" customWidth="1"/>
    <col min="4483" max="4731" width="8.88671875" style="107"/>
    <col min="4732" max="4732" width="3.5546875" style="107" customWidth="1"/>
    <col min="4733" max="4733" width="14.88671875" style="107" customWidth="1"/>
    <col min="4734" max="4734" width="10.44140625" style="107" customWidth="1"/>
    <col min="4735" max="4735" width="10.21875" style="107" customWidth="1"/>
    <col min="4736" max="4736" width="8.44140625" style="107" customWidth="1"/>
    <col min="4737" max="4737" width="12.21875" style="107" customWidth="1"/>
    <col min="4738" max="4738" width="10.6640625" style="107" customWidth="1"/>
    <col min="4739" max="4987" width="8.88671875" style="107"/>
    <col min="4988" max="4988" width="3.5546875" style="107" customWidth="1"/>
    <col min="4989" max="4989" width="14.88671875" style="107" customWidth="1"/>
    <col min="4990" max="4990" width="10.44140625" style="107" customWidth="1"/>
    <col min="4991" max="4991" width="10.21875" style="107" customWidth="1"/>
    <col min="4992" max="4992" width="8.44140625" style="107" customWidth="1"/>
    <col min="4993" max="4993" width="12.21875" style="107" customWidth="1"/>
    <col min="4994" max="4994" width="10.6640625" style="107" customWidth="1"/>
    <col min="4995" max="5243" width="8.88671875" style="107"/>
    <col min="5244" max="5244" width="3.5546875" style="107" customWidth="1"/>
    <col min="5245" max="5245" width="14.88671875" style="107" customWidth="1"/>
    <col min="5246" max="5246" width="10.44140625" style="107" customWidth="1"/>
    <col min="5247" max="5247" width="10.21875" style="107" customWidth="1"/>
    <col min="5248" max="5248" width="8.44140625" style="107" customWidth="1"/>
    <col min="5249" max="5249" width="12.21875" style="107" customWidth="1"/>
    <col min="5250" max="5250" width="10.6640625" style="107" customWidth="1"/>
    <col min="5251" max="5499" width="8.88671875" style="107"/>
    <col min="5500" max="5500" width="3.5546875" style="107" customWidth="1"/>
    <col min="5501" max="5501" width="14.88671875" style="107" customWidth="1"/>
    <col min="5502" max="5502" width="10.44140625" style="107" customWidth="1"/>
    <col min="5503" max="5503" width="10.21875" style="107" customWidth="1"/>
    <col min="5504" max="5504" width="8.44140625" style="107" customWidth="1"/>
    <col min="5505" max="5505" width="12.21875" style="107" customWidth="1"/>
    <col min="5506" max="5506" width="10.6640625" style="107" customWidth="1"/>
    <col min="5507" max="5755" width="8.88671875" style="107"/>
    <col min="5756" max="5756" width="3.5546875" style="107" customWidth="1"/>
    <col min="5757" max="5757" width="14.88671875" style="107" customWidth="1"/>
    <col min="5758" max="5758" width="10.44140625" style="107" customWidth="1"/>
    <col min="5759" max="5759" width="10.21875" style="107" customWidth="1"/>
    <col min="5760" max="5760" width="8.44140625" style="107" customWidth="1"/>
    <col min="5761" max="5761" width="12.21875" style="107" customWidth="1"/>
    <col min="5762" max="5762" width="10.6640625" style="107" customWidth="1"/>
    <col min="5763" max="6011" width="8.88671875" style="107"/>
    <col min="6012" max="6012" width="3.5546875" style="107" customWidth="1"/>
    <col min="6013" max="6013" width="14.88671875" style="107" customWidth="1"/>
    <col min="6014" max="6014" width="10.44140625" style="107" customWidth="1"/>
    <col min="6015" max="6015" width="10.21875" style="107" customWidth="1"/>
    <col min="6016" max="6016" width="8.44140625" style="107" customWidth="1"/>
    <col min="6017" max="6017" width="12.21875" style="107" customWidth="1"/>
    <col min="6018" max="6018" width="10.6640625" style="107" customWidth="1"/>
    <col min="6019" max="6267" width="8.88671875" style="107"/>
    <col min="6268" max="6268" width="3.5546875" style="107" customWidth="1"/>
    <col min="6269" max="6269" width="14.88671875" style="107" customWidth="1"/>
    <col min="6270" max="6270" width="10.44140625" style="107" customWidth="1"/>
    <col min="6271" max="6271" width="10.21875" style="107" customWidth="1"/>
    <col min="6272" max="6272" width="8.44140625" style="107" customWidth="1"/>
    <col min="6273" max="6273" width="12.21875" style="107" customWidth="1"/>
    <col min="6274" max="6274" width="10.6640625" style="107" customWidth="1"/>
    <col min="6275" max="6523" width="8.88671875" style="107"/>
    <col min="6524" max="6524" width="3.5546875" style="107" customWidth="1"/>
    <col min="6525" max="6525" width="14.88671875" style="107" customWidth="1"/>
    <col min="6526" max="6526" width="10.44140625" style="107" customWidth="1"/>
    <col min="6527" max="6527" width="10.21875" style="107" customWidth="1"/>
    <col min="6528" max="6528" width="8.44140625" style="107" customWidth="1"/>
    <col min="6529" max="6529" width="12.21875" style="107" customWidth="1"/>
    <col min="6530" max="6530" width="10.6640625" style="107" customWidth="1"/>
    <col min="6531" max="6779" width="8.88671875" style="107"/>
    <col min="6780" max="6780" width="3.5546875" style="107" customWidth="1"/>
    <col min="6781" max="6781" width="14.88671875" style="107" customWidth="1"/>
    <col min="6782" max="6782" width="10.44140625" style="107" customWidth="1"/>
    <col min="6783" max="6783" width="10.21875" style="107" customWidth="1"/>
    <col min="6784" max="6784" width="8.44140625" style="107" customWidth="1"/>
    <col min="6785" max="6785" width="12.21875" style="107" customWidth="1"/>
    <col min="6786" max="6786" width="10.6640625" style="107" customWidth="1"/>
    <col min="6787" max="7035" width="8.88671875" style="107"/>
    <col min="7036" max="7036" width="3.5546875" style="107" customWidth="1"/>
    <col min="7037" max="7037" width="14.88671875" style="107" customWidth="1"/>
    <col min="7038" max="7038" width="10.44140625" style="107" customWidth="1"/>
    <col min="7039" max="7039" width="10.21875" style="107" customWidth="1"/>
    <col min="7040" max="7040" width="8.44140625" style="107" customWidth="1"/>
    <col min="7041" max="7041" width="12.21875" style="107" customWidth="1"/>
    <col min="7042" max="7042" width="10.6640625" style="107" customWidth="1"/>
    <col min="7043" max="7291" width="8.88671875" style="107"/>
    <col min="7292" max="7292" width="3.5546875" style="107" customWidth="1"/>
    <col min="7293" max="7293" width="14.88671875" style="107" customWidth="1"/>
    <col min="7294" max="7294" width="10.44140625" style="107" customWidth="1"/>
    <col min="7295" max="7295" width="10.21875" style="107" customWidth="1"/>
    <col min="7296" max="7296" width="8.44140625" style="107" customWidth="1"/>
    <col min="7297" max="7297" width="12.21875" style="107" customWidth="1"/>
    <col min="7298" max="7298" width="10.6640625" style="107" customWidth="1"/>
    <col min="7299" max="7547" width="8.88671875" style="107"/>
    <col min="7548" max="7548" width="3.5546875" style="107" customWidth="1"/>
    <col min="7549" max="7549" width="14.88671875" style="107" customWidth="1"/>
    <col min="7550" max="7550" width="10.44140625" style="107" customWidth="1"/>
    <col min="7551" max="7551" width="10.21875" style="107" customWidth="1"/>
    <col min="7552" max="7552" width="8.44140625" style="107" customWidth="1"/>
    <col min="7553" max="7553" width="12.21875" style="107" customWidth="1"/>
    <col min="7554" max="7554" width="10.6640625" style="107" customWidth="1"/>
    <col min="7555" max="7803" width="8.88671875" style="107"/>
    <col min="7804" max="7804" width="3.5546875" style="107" customWidth="1"/>
    <col min="7805" max="7805" width="14.88671875" style="107" customWidth="1"/>
    <col min="7806" max="7806" width="10.44140625" style="107" customWidth="1"/>
    <col min="7807" max="7807" width="10.21875" style="107" customWidth="1"/>
    <col min="7808" max="7808" width="8.44140625" style="107" customWidth="1"/>
    <col min="7809" max="7809" width="12.21875" style="107" customWidth="1"/>
    <col min="7810" max="7810" width="10.6640625" style="107" customWidth="1"/>
    <col min="7811" max="8059" width="8.88671875" style="107"/>
    <col min="8060" max="8060" width="3.5546875" style="107" customWidth="1"/>
    <col min="8061" max="8061" width="14.88671875" style="107" customWidth="1"/>
    <col min="8062" max="8062" width="10.44140625" style="107" customWidth="1"/>
    <col min="8063" max="8063" width="10.21875" style="107" customWidth="1"/>
    <col min="8064" max="8064" width="8.44140625" style="107" customWidth="1"/>
    <col min="8065" max="8065" width="12.21875" style="107" customWidth="1"/>
    <col min="8066" max="8066" width="10.6640625" style="107" customWidth="1"/>
    <col min="8067" max="8315" width="8.88671875" style="107"/>
    <col min="8316" max="8316" width="3.5546875" style="107" customWidth="1"/>
    <col min="8317" max="8317" width="14.88671875" style="107" customWidth="1"/>
    <col min="8318" max="8318" width="10.44140625" style="107" customWidth="1"/>
    <col min="8319" max="8319" width="10.21875" style="107" customWidth="1"/>
    <col min="8320" max="8320" width="8.44140625" style="107" customWidth="1"/>
    <col min="8321" max="8321" width="12.21875" style="107" customWidth="1"/>
    <col min="8322" max="8322" width="10.6640625" style="107" customWidth="1"/>
    <col min="8323" max="8571" width="8.88671875" style="107"/>
    <col min="8572" max="8572" width="3.5546875" style="107" customWidth="1"/>
    <col min="8573" max="8573" width="14.88671875" style="107" customWidth="1"/>
    <col min="8574" max="8574" width="10.44140625" style="107" customWidth="1"/>
    <col min="8575" max="8575" width="10.21875" style="107" customWidth="1"/>
    <col min="8576" max="8576" width="8.44140625" style="107" customWidth="1"/>
    <col min="8577" max="8577" width="12.21875" style="107" customWidth="1"/>
    <col min="8578" max="8578" width="10.6640625" style="107" customWidth="1"/>
    <col min="8579" max="8827" width="8.88671875" style="107"/>
    <col min="8828" max="8828" width="3.5546875" style="107" customWidth="1"/>
    <col min="8829" max="8829" width="14.88671875" style="107" customWidth="1"/>
    <col min="8830" max="8830" width="10.44140625" style="107" customWidth="1"/>
    <col min="8831" max="8831" width="10.21875" style="107" customWidth="1"/>
    <col min="8832" max="8832" width="8.44140625" style="107" customWidth="1"/>
    <col min="8833" max="8833" width="12.21875" style="107" customWidth="1"/>
    <col min="8834" max="8834" width="10.6640625" style="107" customWidth="1"/>
    <col min="8835" max="9083" width="8.88671875" style="107"/>
    <col min="9084" max="9084" width="3.5546875" style="107" customWidth="1"/>
    <col min="9085" max="9085" width="14.88671875" style="107" customWidth="1"/>
    <col min="9086" max="9086" width="10.44140625" style="107" customWidth="1"/>
    <col min="9087" max="9087" width="10.21875" style="107" customWidth="1"/>
    <col min="9088" max="9088" width="8.44140625" style="107" customWidth="1"/>
    <col min="9089" max="9089" width="12.21875" style="107" customWidth="1"/>
    <col min="9090" max="9090" width="10.6640625" style="107" customWidth="1"/>
    <col min="9091" max="9339" width="8.88671875" style="107"/>
    <col min="9340" max="9340" width="3.5546875" style="107" customWidth="1"/>
    <col min="9341" max="9341" width="14.88671875" style="107" customWidth="1"/>
    <col min="9342" max="9342" width="10.44140625" style="107" customWidth="1"/>
    <col min="9343" max="9343" width="10.21875" style="107" customWidth="1"/>
    <col min="9344" max="9344" width="8.44140625" style="107" customWidth="1"/>
    <col min="9345" max="9345" width="12.21875" style="107" customWidth="1"/>
    <col min="9346" max="9346" width="10.6640625" style="107" customWidth="1"/>
    <col min="9347" max="9595" width="8.88671875" style="107"/>
    <col min="9596" max="9596" width="3.5546875" style="107" customWidth="1"/>
    <col min="9597" max="9597" width="14.88671875" style="107" customWidth="1"/>
    <col min="9598" max="9598" width="10.44140625" style="107" customWidth="1"/>
    <col min="9599" max="9599" width="10.21875" style="107" customWidth="1"/>
    <col min="9600" max="9600" width="8.44140625" style="107" customWidth="1"/>
    <col min="9601" max="9601" width="12.21875" style="107" customWidth="1"/>
    <col min="9602" max="9602" width="10.6640625" style="107" customWidth="1"/>
    <col min="9603" max="9851" width="8.88671875" style="107"/>
    <col min="9852" max="9852" width="3.5546875" style="107" customWidth="1"/>
    <col min="9853" max="9853" width="14.88671875" style="107" customWidth="1"/>
    <col min="9854" max="9854" width="10.44140625" style="107" customWidth="1"/>
    <col min="9855" max="9855" width="10.21875" style="107" customWidth="1"/>
    <col min="9856" max="9856" width="8.44140625" style="107" customWidth="1"/>
    <col min="9857" max="9857" width="12.21875" style="107" customWidth="1"/>
    <col min="9858" max="9858" width="10.6640625" style="107" customWidth="1"/>
    <col min="9859" max="10107" width="8.88671875" style="107"/>
    <col min="10108" max="10108" width="3.5546875" style="107" customWidth="1"/>
    <col min="10109" max="10109" width="14.88671875" style="107" customWidth="1"/>
    <col min="10110" max="10110" width="10.44140625" style="107" customWidth="1"/>
    <col min="10111" max="10111" width="10.21875" style="107" customWidth="1"/>
    <col min="10112" max="10112" width="8.44140625" style="107" customWidth="1"/>
    <col min="10113" max="10113" width="12.21875" style="107" customWidth="1"/>
    <col min="10114" max="10114" width="10.6640625" style="107" customWidth="1"/>
    <col min="10115" max="10363" width="8.88671875" style="107"/>
    <col min="10364" max="10364" width="3.5546875" style="107" customWidth="1"/>
    <col min="10365" max="10365" width="14.88671875" style="107" customWidth="1"/>
    <col min="10366" max="10366" width="10.44140625" style="107" customWidth="1"/>
    <col min="10367" max="10367" width="10.21875" style="107" customWidth="1"/>
    <col min="10368" max="10368" width="8.44140625" style="107" customWidth="1"/>
    <col min="10369" max="10369" width="12.21875" style="107" customWidth="1"/>
    <col min="10370" max="10370" width="10.6640625" style="107" customWidth="1"/>
    <col min="10371" max="10619" width="8.88671875" style="107"/>
    <col min="10620" max="10620" width="3.5546875" style="107" customWidth="1"/>
    <col min="10621" max="10621" width="14.88671875" style="107" customWidth="1"/>
    <col min="10622" max="10622" width="10.44140625" style="107" customWidth="1"/>
    <col min="10623" max="10623" width="10.21875" style="107" customWidth="1"/>
    <col min="10624" max="10624" width="8.44140625" style="107" customWidth="1"/>
    <col min="10625" max="10625" width="12.21875" style="107" customWidth="1"/>
    <col min="10626" max="10626" width="10.6640625" style="107" customWidth="1"/>
    <col min="10627" max="10875" width="8.88671875" style="107"/>
    <col min="10876" max="10876" width="3.5546875" style="107" customWidth="1"/>
    <col min="10877" max="10877" width="14.88671875" style="107" customWidth="1"/>
    <col min="10878" max="10878" width="10.44140625" style="107" customWidth="1"/>
    <col min="10879" max="10879" width="10.21875" style="107" customWidth="1"/>
    <col min="10880" max="10880" width="8.44140625" style="107" customWidth="1"/>
    <col min="10881" max="10881" width="12.21875" style="107" customWidth="1"/>
    <col min="10882" max="10882" width="10.6640625" style="107" customWidth="1"/>
    <col min="10883" max="11131" width="8.88671875" style="107"/>
    <col min="11132" max="11132" width="3.5546875" style="107" customWidth="1"/>
    <col min="11133" max="11133" width="14.88671875" style="107" customWidth="1"/>
    <col min="11134" max="11134" width="10.44140625" style="107" customWidth="1"/>
    <col min="11135" max="11135" width="10.21875" style="107" customWidth="1"/>
    <col min="11136" max="11136" width="8.44140625" style="107" customWidth="1"/>
    <col min="11137" max="11137" width="12.21875" style="107" customWidth="1"/>
    <col min="11138" max="11138" width="10.6640625" style="107" customWidth="1"/>
    <col min="11139" max="11387" width="8.88671875" style="107"/>
    <col min="11388" max="11388" width="3.5546875" style="107" customWidth="1"/>
    <col min="11389" max="11389" width="14.88671875" style="107" customWidth="1"/>
    <col min="11390" max="11390" width="10.44140625" style="107" customWidth="1"/>
    <col min="11391" max="11391" width="10.21875" style="107" customWidth="1"/>
    <col min="11392" max="11392" width="8.44140625" style="107" customWidth="1"/>
    <col min="11393" max="11393" width="12.21875" style="107" customWidth="1"/>
    <col min="11394" max="11394" width="10.6640625" style="107" customWidth="1"/>
    <col min="11395" max="11643" width="8.88671875" style="107"/>
    <col min="11644" max="11644" width="3.5546875" style="107" customWidth="1"/>
    <col min="11645" max="11645" width="14.88671875" style="107" customWidth="1"/>
    <col min="11646" max="11646" width="10.44140625" style="107" customWidth="1"/>
    <col min="11647" max="11647" width="10.21875" style="107" customWidth="1"/>
    <col min="11648" max="11648" width="8.44140625" style="107" customWidth="1"/>
    <col min="11649" max="11649" width="12.21875" style="107" customWidth="1"/>
    <col min="11650" max="11650" width="10.6640625" style="107" customWidth="1"/>
    <col min="11651" max="11899" width="8.88671875" style="107"/>
    <col min="11900" max="11900" width="3.5546875" style="107" customWidth="1"/>
    <col min="11901" max="11901" width="14.88671875" style="107" customWidth="1"/>
    <col min="11902" max="11902" width="10.44140625" style="107" customWidth="1"/>
    <col min="11903" max="11903" width="10.21875" style="107" customWidth="1"/>
    <col min="11904" max="11904" width="8.44140625" style="107" customWidth="1"/>
    <col min="11905" max="11905" width="12.21875" style="107" customWidth="1"/>
    <col min="11906" max="11906" width="10.6640625" style="107" customWidth="1"/>
    <col min="11907" max="12155" width="8.88671875" style="107"/>
    <col min="12156" max="12156" width="3.5546875" style="107" customWidth="1"/>
    <col min="12157" max="12157" width="14.88671875" style="107" customWidth="1"/>
    <col min="12158" max="12158" width="10.44140625" style="107" customWidth="1"/>
    <col min="12159" max="12159" width="10.21875" style="107" customWidth="1"/>
    <col min="12160" max="12160" width="8.44140625" style="107" customWidth="1"/>
    <col min="12161" max="12161" width="12.21875" style="107" customWidth="1"/>
    <col min="12162" max="12162" width="10.6640625" style="107" customWidth="1"/>
    <col min="12163" max="12411" width="8.88671875" style="107"/>
    <col min="12412" max="12412" width="3.5546875" style="107" customWidth="1"/>
    <col min="12413" max="12413" width="14.88671875" style="107" customWidth="1"/>
    <col min="12414" max="12414" width="10.44140625" style="107" customWidth="1"/>
    <col min="12415" max="12415" width="10.21875" style="107" customWidth="1"/>
    <col min="12416" max="12416" width="8.44140625" style="107" customWidth="1"/>
    <col min="12417" max="12417" width="12.21875" style="107" customWidth="1"/>
    <col min="12418" max="12418" width="10.6640625" style="107" customWidth="1"/>
    <col min="12419" max="12667" width="8.88671875" style="107"/>
    <col min="12668" max="12668" width="3.5546875" style="107" customWidth="1"/>
    <col min="12669" max="12669" width="14.88671875" style="107" customWidth="1"/>
    <col min="12670" max="12670" width="10.44140625" style="107" customWidth="1"/>
    <col min="12671" max="12671" width="10.21875" style="107" customWidth="1"/>
    <col min="12672" max="12672" width="8.44140625" style="107" customWidth="1"/>
    <col min="12673" max="12673" width="12.21875" style="107" customWidth="1"/>
    <col min="12674" max="12674" width="10.6640625" style="107" customWidth="1"/>
    <col min="12675" max="12923" width="8.88671875" style="107"/>
    <col min="12924" max="12924" width="3.5546875" style="107" customWidth="1"/>
    <col min="12925" max="12925" width="14.88671875" style="107" customWidth="1"/>
    <col min="12926" max="12926" width="10.44140625" style="107" customWidth="1"/>
    <col min="12927" max="12927" width="10.21875" style="107" customWidth="1"/>
    <col min="12928" max="12928" width="8.44140625" style="107" customWidth="1"/>
    <col min="12929" max="12929" width="12.21875" style="107" customWidth="1"/>
    <col min="12930" max="12930" width="10.6640625" style="107" customWidth="1"/>
    <col min="12931" max="13179" width="8.88671875" style="107"/>
    <col min="13180" max="13180" width="3.5546875" style="107" customWidth="1"/>
    <col min="13181" max="13181" width="14.88671875" style="107" customWidth="1"/>
    <col min="13182" max="13182" width="10.44140625" style="107" customWidth="1"/>
    <col min="13183" max="13183" width="10.21875" style="107" customWidth="1"/>
    <col min="13184" max="13184" width="8.44140625" style="107" customWidth="1"/>
    <col min="13185" max="13185" width="12.21875" style="107" customWidth="1"/>
    <col min="13186" max="13186" width="10.6640625" style="107" customWidth="1"/>
    <col min="13187" max="13435" width="8.88671875" style="107"/>
    <col min="13436" max="13436" width="3.5546875" style="107" customWidth="1"/>
    <col min="13437" max="13437" width="14.88671875" style="107" customWidth="1"/>
    <col min="13438" max="13438" width="10.44140625" style="107" customWidth="1"/>
    <col min="13439" max="13439" width="10.21875" style="107" customWidth="1"/>
    <col min="13440" max="13440" width="8.44140625" style="107" customWidth="1"/>
    <col min="13441" max="13441" width="12.21875" style="107" customWidth="1"/>
    <col min="13442" max="13442" width="10.6640625" style="107" customWidth="1"/>
    <col min="13443" max="13691" width="8.88671875" style="107"/>
    <col min="13692" max="13692" width="3.5546875" style="107" customWidth="1"/>
    <col min="13693" max="13693" width="14.88671875" style="107" customWidth="1"/>
    <col min="13694" max="13694" width="10.44140625" style="107" customWidth="1"/>
    <col min="13695" max="13695" width="10.21875" style="107" customWidth="1"/>
    <col min="13696" max="13696" width="8.44140625" style="107" customWidth="1"/>
    <col min="13697" max="13697" width="12.21875" style="107" customWidth="1"/>
    <col min="13698" max="13698" width="10.6640625" style="107" customWidth="1"/>
    <col min="13699" max="13947" width="8.88671875" style="107"/>
    <col min="13948" max="13948" width="3.5546875" style="107" customWidth="1"/>
    <col min="13949" max="13949" width="14.88671875" style="107" customWidth="1"/>
    <col min="13950" max="13950" width="10.44140625" style="107" customWidth="1"/>
    <col min="13951" max="13951" width="10.21875" style="107" customWidth="1"/>
    <col min="13952" max="13952" width="8.44140625" style="107" customWidth="1"/>
    <col min="13953" max="13953" width="12.21875" style="107" customWidth="1"/>
    <col min="13954" max="13954" width="10.6640625" style="107" customWidth="1"/>
    <col min="13955" max="14203" width="8.88671875" style="107"/>
    <col min="14204" max="14204" width="3.5546875" style="107" customWidth="1"/>
    <col min="14205" max="14205" width="14.88671875" style="107" customWidth="1"/>
    <col min="14206" max="14206" width="10.44140625" style="107" customWidth="1"/>
    <col min="14207" max="14207" width="10.21875" style="107" customWidth="1"/>
    <col min="14208" max="14208" width="8.44140625" style="107" customWidth="1"/>
    <col min="14209" max="14209" width="12.21875" style="107" customWidth="1"/>
    <col min="14210" max="14210" width="10.6640625" style="107" customWidth="1"/>
    <col min="14211" max="14459" width="8.88671875" style="107"/>
    <col min="14460" max="14460" width="3.5546875" style="107" customWidth="1"/>
    <col min="14461" max="14461" width="14.88671875" style="107" customWidth="1"/>
    <col min="14462" max="14462" width="10.44140625" style="107" customWidth="1"/>
    <col min="14463" max="14463" width="10.21875" style="107" customWidth="1"/>
    <col min="14464" max="14464" width="8.44140625" style="107" customWidth="1"/>
    <col min="14465" max="14465" width="12.21875" style="107" customWidth="1"/>
    <col min="14466" max="14466" width="10.6640625" style="107" customWidth="1"/>
    <col min="14467" max="14715" width="8.88671875" style="107"/>
    <col min="14716" max="14716" width="3.5546875" style="107" customWidth="1"/>
    <col min="14717" max="14717" width="14.88671875" style="107" customWidth="1"/>
    <col min="14718" max="14718" width="10.44140625" style="107" customWidth="1"/>
    <col min="14719" max="14719" width="10.21875" style="107" customWidth="1"/>
    <col min="14720" max="14720" width="8.44140625" style="107" customWidth="1"/>
    <col min="14721" max="14721" width="12.21875" style="107" customWidth="1"/>
    <col min="14722" max="14722" width="10.6640625" style="107" customWidth="1"/>
    <col min="14723" max="14971" width="8.88671875" style="107"/>
    <col min="14972" max="14972" width="3.5546875" style="107" customWidth="1"/>
    <col min="14973" max="14973" width="14.88671875" style="107" customWidth="1"/>
    <col min="14974" max="14974" width="10.44140625" style="107" customWidth="1"/>
    <col min="14975" max="14975" width="10.21875" style="107" customWidth="1"/>
    <col min="14976" max="14976" width="8.44140625" style="107" customWidth="1"/>
    <col min="14977" max="14977" width="12.21875" style="107" customWidth="1"/>
    <col min="14978" max="14978" width="10.6640625" style="107" customWidth="1"/>
    <col min="14979" max="15227" width="8.88671875" style="107"/>
    <col min="15228" max="15228" width="3.5546875" style="107" customWidth="1"/>
    <col min="15229" max="15229" width="14.88671875" style="107" customWidth="1"/>
    <col min="15230" max="15230" width="10.44140625" style="107" customWidth="1"/>
    <col min="15231" max="15231" width="10.21875" style="107" customWidth="1"/>
    <col min="15232" max="15232" width="8.44140625" style="107" customWidth="1"/>
    <col min="15233" max="15233" width="12.21875" style="107" customWidth="1"/>
    <col min="15234" max="15234" width="10.6640625" style="107" customWidth="1"/>
    <col min="15235" max="15483" width="8.88671875" style="107"/>
    <col min="15484" max="15484" width="3.5546875" style="107" customWidth="1"/>
    <col min="15485" max="15485" width="14.88671875" style="107" customWidth="1"/>
    <col min="15486" max="15486" width="10.44140625" style="107" customWidth="1"/>
    <col min="15487" max="15487" width="10.21875" style="107" customWidth="1"/>
    <col min="15488" max="15488" width="8.44140625" style="107" customWidth="1"/>
    <col min="15489" max="15489" width="12.21875" style="107" customWidth="1"/>
    <col min="15490" max="15490" width="10.6640625" style="107" customWidth="1"/>
    <col min="15491" max="15739" width="8.88671875" style="107"/>
    <col min="15740" max="15740" width="3.5546875" style="107" customWidth="1"/>
    <col min="15741" max="15741" width="14.88671875" style="107" customWidth="1"/>
    <col min="15742" max="15742" width="10.44140625" style="107" customWidth="1"/>
    <col min="15743" max="15743" width="10.21875" style="107" customWidth="1"/>
    <col min="15744" max="15744" width="8.44140625" style="107" customWidth="1"/>
    <col min="15745" max="15745" width="12.21875" style="107" customWidth="1"/>
    <col min="15746" max="15746" width="10.6640625" style="107" customWidth="1"/>
    <col min="15747" max="15995" width="8.88671875" style="107"/>
    <col min="15996" max="15996" width="3.5546875" style="107" customWidth="1"/>
    <col min="15997" max="15997" width="14.88671875" style="107" customWidth="1"/>
    <col min="15998" max="15998" width="10.44140625" style="107" customWidth="1"/>
    <col min="15999" max="15999" width="10.21875" style="107" customWidth="1"/>
    <col min="16000" max="16000" width="8.44140625" style="107" customWidth="1"/>
    <col min="16001" max="16001" width="12.21875" style="107" customWidth="1"/>
    <col min="16002" max="16002" width="10.6640625" style="107" customWidth="1"/>
    <col min="16003" max="16384" width="8.88671875" style="107"/>
  </cols>
  <sheetData>
    <row r="1" spans="1:18" ht="18.75" customHeight="1">
      <c r="A1" s="105" t="s">
        <v>117</v>
      </c>
      <c r="B1" s="106"/>
      <c r="C1" s="106"/>
      <c r="D1" s="106"/>
      <c r="E1" s="106"/>
      <c r="F1" s="106"/>
      <c r="G1" s="106"/>
      <c r="H1" s="106"/>
    </row>
    <row r="2" spans="1:18" ht="18.75" customHeight="1">
      <c r="A2" s="146" t="s">
        <v>118</v>
      </c>
      <c r="B2" s="146"/>
      <c r="C2" s="146"/>
      <c r="D2" s="146"/>
      <c r="E2" s="146"/>
      <c r="F2" s="146"/>
      <c r="G2" s="146"/>
      <c r="H2" s="146"/>
    </row>
    <row r="3" spans="1:18" ht="18.75" customHeight="1">
      <c r="A3" s="213" t="s">
        <v>129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</row>
    <row r="4" spans="1:18">
      <c r="A4" s="147" t="s">
        <v>81</v>
      </c>
      <c r="B4" s="147" t="s">
        <v>4</v>
      </c>
      <c r="C4" s="150" t="s">
        <v>119</v>
      </c>
      <c r="D4" s="151"/>
      <c r="E4" s="151"/>
      <c r="F4" s="151"/>
      <c r="G4" s="151"/>
      <c r="H4" s="152"/>
    </row>
    <row r="5" spans="1:18">
      <c r="A5" s="148"/>
      <c r="B5" s="148"/>
      <c r="C5" s="153" t="s">
        <v>120</v>
      </c>
      <c r="D5" s="153"/>
      <c r="E5" s="153"/>
      <c r="F5" s="154" t="s">
        <v>121</v>
      </c>
      <c r="G5" s="155"/>
      <c r="H5" s="156"/>
    </row>
    <row r="6" spans="1:18" ht="25.5">
      <c r="A6" s="149"/>
      <c r="B6" s="149"/>
      <c r="C6" s="108" t="s">
        <v>122</v>
      </c>
      <c r="D6" s="108" t="s">
        <v>123</v>
      </c>
      <c r="E6" s="108" t="s">
        <v>124</v>
      </c>
      <c r="F6" s="109" t="s">
        <v>125</v>
      </c>
      <c r="G6" s="110" t="s">
        <v>123</v>
      </c>
      <c r="H6" s="111" t="s">
        <v>126</v>
      </c>
    </row>
    <row r="7" spans="1:18" ht="15">
      <c r="A7" s="144" t="s">
        <v>24</v>
      </c>
      <c r="B7" s="145"/>
      <c r="C7" s="112">
        <f t="shared" ref="C7:H7" si="0">SUM(C8:C34)</f>
        <v>60885</v>
      </c>
      <c r="D7" s="113">
        <f t="shared" si="0"/>
        <v>13284.5</v>
      </c>
      <c r="E7" s="113">
        <f>SUM(E8:E34)</f>
        <v>4030</v>
      </c>
      <c r="F7" s="113">
        <f t="shared" si="0"/>
        <v>51002</v>
      </c>
      <c r="G7" s="114">
        <f t="shared" si="0"/>
        <v>33213.300000000003</v>
      </c>
      <c r="H7" s="114">
        <f t="shared" si="0"/>
        <v>4370</v>
      </c>
    </row>
    <row r="8" spans="1:18" s="122" customFormat="1" ht="15.75">
      <c r="A8" s="115">
        <v>1</v>
      </c>
      <c r="B8" s="116" t="s">
        <v>91</v>
      </c>
      <c r="C8" s="117">
        <v>5800</v>
      </c>
      <c r="D8" s="118">
        <v>1160</v>
      </c>
      <c r="E8" s="119"/>
      <c r="F8" s="120">
        <v>4971</v>
      </c>
      <c r="G8" s="118">
        <f>F8*65/100+62</f>
        <v>3293.15</v>
      </c>
      <c r="H8" s="121">
        <v>150</v>
      </c>
    </row>
    <row r="9" spans="1:18" s="130" customFormat="1" ht="15.75">
      <c r="A9" s="123">
        <v>2</v>
      </c>
      <c r="B9" s="124" t="s">
        <v>92</v>
      </c>
      <c r="C9" s="125">
        <v>1212</v>
      </c>
      <c r="D9" s="126">
        <v>303</v>
      </c>
      <c r="E9" s="127">
        <v>200</v>
      </c>
      <c r="F9" s="128">
        <v>950</v>
      </c>
      <c r="G9" s="129">
        <f t="shared" ref="G9:G34" si="1">F9*65/100</f>
        <v>617.5</v>
      </c>
      <c r="H9" s="126">
        <v>150</v>
      </c>
    </row>
    <row r="10" spans="1:18" s="130" customFormat="1" ht="15.75">
      <c r="A10" s="123">
        <v>3</v>
      </c>
      <c r="B10" s="124" t="s">
        <v>127</v>
      </c>
      <c r="C10" s="125">
        <v>1815</v>
      </c>
      <c r="D10" s="126">
        <v>454</v>
      </c>
      <c r="E10" s="127">
        <v>200</v>
      </c>
      <c r="F10" s="128">
        <v>1580</v>
      </c>
      <c r="G10" s="129">
        <f t="shared" si="1"/>
        <v>1027</v>
      </c>
      <c r="H10" s="126">
        <v>150</v>
      </c>
    </row>
    <row r="11" spans="1:18" s="122" customFormat="1" ht="15.75">
      <c r="A11" s="123">
        <v>4</v>
      </c>
      <c r="B11" s="124" t="s">
        <v>94</v>
      </c>
      <c r="C11" s="131">
        <v>2300</v>
      </c>
      <c r="D11" s="126">
        <v>460</v>
      </c>
      <c r="E11" s="127"/>
      <c r="F11" s="128">
        <v>3388</v>
      </c>
      <c r="G11" s="129">
        <f t="shared" si="1"/>
        <v>2202.1999999999998</v>
      </c>
      <c r="H11" s="126">
        <v>0</v>
      </c>
    </row>
    <row r="12" spans="1:18" s="130" customFormat="1" ht="15.75">
      <c r="A12" s="123">
        <v>5</v>
      </c>
      <c r="B12" s="124" t="s">
        <v>95</v>
      </c>
      <c r="C12" s="125">
        <v>2300</v>
      </c>
      <c r="D12" s="126">
        <v>460</v>
      </c>
      <c r="E12" s="127"/>
      <c r="F12" s="128">
        <v>1868</v>
      </c>
      <c r="G12" s="129">
        <f t="shared" si="1"/>
        <v>1214.2</v>
      </c>
      <c r="H12" s="126">
        <v>100</v>
      </c>
    </row>
    <row r="13" spans="1:18" s="122" customFormat="1" ht="15.75">
      <c r="A13" s="123">
        <v>6</v>
      </c>
      <c r="B13" s="124" t="s">
        <v>96</v>
      </c>
      <c r="C13" s="132">
        <v>4513</v>
      </c>
      <c r="D13" s="126">
        <v>779</v>
      </c>
      <c r="E13" s="127"/>
      <c r="F13" s="128">
        <v>3013</v>
      </c>
      <c r="G13" s="129">
        <f t="shared" si="1"/>
        <v>1958.45</v>
      </c>
      <c r="H13" s="126">
        <v>150</v>
      </c>
    </row>
    <row r="14" spans="1:18" s="122" customFormat="1" ht="15.75">
      <c r="A14" s="123">
        <v>7</v>
      </c>
      <c r="B14" s="124" t="s">
        <v>33</v>
      </c>
      <c r="C14" s="125">
        <v>1390</v>
      </c>
      <c r="D14" s="126">
        <v>278</v>
      </c>
      <c r="E14" s="127">
        <v>200</v>
      </c>
      <c r="F14" s="128">
        <v>920</v>
      </c>
      <c r="G14" s="129">
        <f t="shared" si="1"/>
        <v>598</v>
      </c>
      <c r="H14" s="126">
        <v>150</v>
      </c>
    </row>
    <row r="15" spans="1:18" s="130" customFormat="1" ht="15.75">
      <c r="A15" s="123">
        <v>8</v>
      </c>
      <c r="B15" s="124" t="s">
        <v>34</v>
      </c>
      <c r="C15" s="125">
        <v>2810</v>
      </c>
      <c r="D15" s="126">
        <v>562</v>
      </c>
      <c r="E15" s="127"/>
      <c r="F15" s="128">
        <v>2150</v>
      </c>
      <c r="G15" s="129">
        <f t="shared" si="1"/>
        <v>1397.5</v>
      </c>
      <c r="H15" s="126">
        <v>0</v>
      </c>
    </row>
    <row r="16" spans="1:18" s="212" customFormat="1" ht="15.75">
      <c r="A16" s="207">
        <v>9</v>
      </c>
      <c r="B16" s="208" t="s">
        <v>35</v>
      </c>
      <c r="C16" s="209">
        <v>3500</v>
      </c>
      <c r="D16" s="206">
        <v>875</v>
      </c>
      <c r="E16" s="210">
        <v>510</v>
      </c>
      <c r="F16" s="211">
        <v>2963</v>
      </c>
      <c r="G16" s="206">
        <f t="shared" si="1"/>
        <v>1925.95</v>
      </c>
      <c r="H16" s="206">
        <v>270</v>
      </c>
    </row>
    <row r="17" spans="1:8" s="122" customFormat="1" ht="15.75">
      <c r="A17" s="123">
        <v>10</v>
      </c>
      <c r="B17" s="124" t="s">
        <v>97</v>
      </c>
      <c r="C17" s="125">
        <v>2540</v>
      </c>
      <c r="D17" s="126">
        <v>590</v>
      </c>
      <c r="E17" s="127"/>
      <c r="F17" s="128">
        <v>1948</v>
      </c>
      <c r="G17" s="129">
        <f t="shared" si="1"/>
        <v>1266.2</v>
      </c>
      <c r="H17" s="126">
        <v>150</v>
      </c>
    </row>
    <row r="18" spans="1:8" s="130" customFormat="1" ht="15.75">
      <c r="A18" s="123">
        <v>11</v>
      </c>
      <c r="B18" s="124" t="s">
        <v>98</v>
      </c>
      <c r="C18" s="125">
        <v>5620</v>
      </c>
      <c r="D18" s="126">
        <v>1122</v>
      </c>
      <c r="E18" s="127">
        <v>450</v>
      </c>
      <c r="F18" s="128">
        <v>4212</v>
      </c>
      <c r="G18" s="129">
        <f t="shared" si="1"/>
        <v>2737.8</v>
      </c>
      <c r="H18" s="126">
        <v>100</v>
      </c>
    </row>
    <row r="19" spans="1:8" s="130" customFormat="1" ht="15.75">
      <c r="A19" s="123">
        <v>12</v>
      </c>
      <c r="B19" s="124" t="s">
        <v>40</v>
      </c>
      <c r="C19" s="133">
        <v>2492</v>
      </c>
      <c r="D19" s="126">
        <v>498</v>
      </c>
      <c r="E19" s="127"/>
      <c r="F19" s="128">
        <v>2452</v>
      </c>
      <c r="G19" s="129">
        <f t="shared" si="1"/>
        <v>1593.8</v>
      </c>
      <c r="H19" s="126">
        <v>100</v>
      </c>
    </row>
    <row r="20" spans="1:8" s="130" customFormat="1" ht="15.75">
      <c r="A20" s="123">
        <v>13</v>
      </c>
      <c r="B20" s="124" t="s">
        <v>41</v>
      </c>
      <c r="C20" s="125">
        <v>1230</v>
      </c>
      <c r="D20" s="126">
        <v>246</v>
      </c>
      <c r="E20" s="127"/>
      <c r="F20" s="128">
        <v>1180</v>
      </c>
      <c r="G20" s="129">
        <f t="shared" si="1"/>
        <v>767</v>
      </c>
      <c r="H20" s="126">
        <v>100</v>
      </c>
    </row>
    <row r="21" spans="1:8" s="130" customFormat="1" ht="15.75">
      <c r="A21" s="123">
        <v>14</v>
      </c>
      <c r="B21" s="124" t="s">
        <v>42</v>
      </c>
      <c r="C21" s="134">
        <v>2300</v>
      </c>
      <c r="D21" s="126">
        <v>460</v>
      </c>
      <c r="E21" s="127">
        <v>270</v>
      </c>
      <c r="F21" s="128">
        <v>3012</v>
      </c>
      <c r="G21" s="129">
        <f t="shared" si="1"/>
        <v>1957.8</v>
      </c>
      <c r="H21" s="126">
        <v>100</v>
      </c>
    </row>
    <row r="22" spans="1:8" s="130" customFormat="1" ht="15.75">
      <c r="A22" s="123">
        <v>15</v>
      </c>
      <c r="B22" s="124" t="s">
        <v>43</v>
      </c>
      <c r="C22" s="125">
        <v>2870</v>
      </c>
      <c r="D22" s="126">
        <f>C22*20%</f>
        <v>574</v>
      </c>
      <c r="E22" s="127">
        <v>300</v>
      </c>
      <c r="F22" s="128">
        <v>1850</v>
      </c>
      <c r="G22" s="129">
        <f t="shared" si="1"/>
        <v>1202.5</v>
      </c>
      <c r="H22" s="126">
        <v>200</v>
      </c>
    </row>
    <row r="23" spans="1:8" s="130" customFormat="1" ht="15.75">
      <c r="A23" s="123">
        <v>16</v>
      </c>
      <c r="B23" s="124" t="s">
        <v>99</v>
      </c>
      <c r="C23" s="125">
        <v>2212</v>
      </c>
      <c r="D23" s="126">
        <v>442</v>
      </c>
      <c r="E23" s="127"/>
      <c r="F23" s="128">
        <v>1677</v>
      </c>
      <c r="G23" s="129">
        <f t="shared" si="1"/>
        <v>1090.05</v>
      </c>
      <c r="H23" s="126">
        <v>100</v>
      </c>
    </row>
    <row r="24" spans="1:8" s="212" customFormat="1" ht="15.75">
      <c r="A24" s="207">
        <v>17</v>
      </c>
      <c r="B24" s="208" t="s">
        <v>47</v>
      </c>
      <c r="C24" s="209">
        <v>1890</v>
      </c>
      <c r="D24" s="206">
        <v>473</v>
      </c>
      <c r="E24" s="210">
        <v>300</v>
      </c>
      <c r="F24" s="211">
        <v>1285</v>
      </c>
      <c r="G24" s="206">
        <f t="shared" si="1"/>
        <v>835.25</v>
      </c>
      <c r="H24" s="206">
        <v>300</v>
      </c>
    </row>
    <row r="25" spans="1:8" s="130" customFormat="1" ht="15.75">
      <c r="A25" s="123">
        <v>18</v>
      </c>
      <c r="B25" s="124" t="s">
        <v>100</v>
      </c>
      <c r="C25" s="125">
        <v>1930</v>
      </c>
      <c r="D25" s="126">
        <v>483</v>
      </c>
      <c r="E25" s="127">
        <v>500</v>
      </c>
      <c r="F25" s="128">
        <v>1650</v>
      </c>
      <c r="G25" s="129">
        <f t="shared" si="1"/>
        <v>1072.5</v>
      </c>
      <c r="H25" s="126">
        <v>300</v>
      </c>
    </row>
    <row r="26" spans="1:8" s="130" customFormat="1" ht="15.75">
      <c r="A26" s="123">
        <v>19</v>
      </c>
      <c r="B26" s="124" t="s">
        <v>49</v>
      </c>
      <c r="C26" s="125">
        <v>2950</v>
      </c>
      <c r="D26" s="126">
        <v>738</v>
      </c>
      <c r="E26" s="127">
        <v>500</v>
      </c>
      <c r="F26" s="128">
        <v>1312</v>
      </c>
      <c r="G26" s="129">
        <f t="shared" si="1"/>
        <v>852.8</v>
      </c>
      <c r="H26" s="126">
        <v>500</v>
      </c>
    </row>
    <row r="27" spans="1:8" s="130" customFormat="1" ht="15.75">
      <c r="A27" s="123">
        <v>20</v>
      </c>
      <c r="B27" s="124" t="s">
        <v>50</v>
      </c>
      <c r="C27" s="125">
        <v>2300</v>
      </c>
      <c r="D27" s="126">
        <v>575</v>
      </c>
      <c r="E27" s="127"/>
      <c r="F27" s="128">
        <v>1980</v>
      </c>
      <c r="G27" s="129">
        <f t="shared" si="1"/>
        <v>1287</v>
      </c>
      <c r="H27" s="126">
        <v>100</v>
      </c>
    </row>
    <row r="28" spans="1:8" s="130" customFormat="1" ht="15.75">
      <c r="A28" s="123">
        <v>21</v>
      </c>
      <c r="B28" s="124" t="s">
        <v>53</v>
      </c>
      <c r="C28" s="125">
        <v>1100</v>
      </c>
      <c r="D28" s="126">
        <v>275</v>
      </c>
      <c r="E28" s="127"/>
      <c r="F28" s="128">
        <v>1089</v>
      </c>
      <c r="G28" s="129">
        <f t="shared" si="1"/>
        <v>707.85</v>
      </c>
      <c r="H28" s="126">
        <v>200</v>
      </c>
    </row>
    <row r="29" spans="1:8" s="130" customFormat="1" ht="15.75">
      <c r="A29" s="123">
        <v>22</v>
      </c>
      <c r="B29" s="124" t="s">
        <v>54</v>
      </c>
      <c r="C29" s="125">
        <v>1300</v>
      </c>
      <c r="D29" s="126">
        <v>325</v>
      </c>
      <c r="E29" s="127"/>
      <c r="F29" s="128">
        <v>1281</v>
      </c>
      <c r="G29" s="129">
        <f t="shared" si="1"/>
        <v>832.65</v>
      </c>
      <c r="H29" s="126">
        <v>100</v>
      </c>
    </row>
    <row r="30" spans="1:8" s="130" customFormat="1" ht="15.75">
      <c r="A30" s="123">
        <v>23</v>
      </c>
      <c r="B30" s="124" t="s">
        <v>55</v>
      </c>
      <c r="C30" s="125">
        <v>1800</v>
      </c>
      <c r="D30" s="126">
        <v>450</v>
      </c>
      <c r="E30" s="127">
        <v>300</v>
      </c>
      <c r="F30" s="128">
        <v>1524</v>
      </c>
      <c r="G30" s="129">
        <f t="shared" si="1"/>
        <v>990.6</v>
      </c>
      <c r="H30" s="126">
        <v>100</v>
      </c>
    </row>
    <row r="31" spans="1:8" s="130" customFormat="1" ht="15.75">
      <c r="A31" s="123">
        <v>24</v>
      </c>
      <c r="B31" s="124" t="s">
        <v>56</v>
      </c>
      <c r="C31" s="125">
        <v>620</v>
      </c>
      <c r="D31" s="126">
        <v>155</v>
      </c>
      <c r="E31" s="127"/>
      <c r="F31" s="128">
        <v>638</v>
      </c>
      <c r="G31" s="129">
        <f t="shared" si="1"/>
        <v>414.7</v>
      </c>
      <c r="H31" s="126">
        <v>200</v>
      </c>
    </row>
    <row r="32" spans="1:8" s="130" customFormat="1" ht="15.75">
      <c r="A32" s="123">
        <v>25</v>
      </c>
      <c r="B32" s="124" t="s">
        <v>57</v>
      </c>
      <c r="C32" s="125">
        <v>901</v>
      </c>
      <c r="D32" s="126">
        <v>250</v>
      </c>
      <c r="E32" s="127">
        <v>200</v>
      </c>
      <c r="F32" s="128">
        <v>606</v>
      </c>
      <c r="G32" s="129">
        <f t="shared" si="1"/>
        <v>393.9</v>
      </c>
      <c r="H32" s="126">
        <v>200</v>
      </c>
    </row>
    <row r="33" spans="1:8" s="130" customFormat="1" ht="15.75">
      <c r="A33" s="123">
        <v>26</v>
      </c>
      <c r="B33" s="124" t="s">
        <v>101</v>
      </c>
      <c r="C33" s="125">
        <v>540</v>
      </c>
      <c r="D33" s="126">
        <v>135</v>
      </c>
      <c r="E33" s="127"/>
      <c r="F33" s="128">
        <v>653</v>
      </c>
      <c r="G33" s="129">
        <f t="shared" si="1"/>
        <v>424.45</v>
      </c>
      <c r="H33" s="126">
        <v>300</v>
      </c>
    </row>
    <row r="34" spans="1:8" s="135" customFormat="1" ht="15.75">
      <c r="A34" s="123">
        <v>27</v>
      </c>
      <c r="B34" s="124" t="s">
        <v>59</v>
      </c>
      <c r="C34" s="125">
        <v>650</v>
      </c>
      <c r="D34" s="126">
        <f>C34*25%</f>
        <v>162.5</v>
      </c>
      <c r="E34" s="127">
        <v>100</v>
      </c>
      <c r="F34" s="128">
        <v>850</v>
      </c>
      <c r="G34" s="129">
        <f t="shared" si="1"/>
        <v>552.5</v>
      </c>
      <c r="H34" s="126">
        <v>100</v>
      </c>
    </row>
    <row r="35" spans="1:8" ht="15">
      <c r="A35" s="136">
        <v>28</v>
      </c>
      <c r="B35" s="137" t="s">
        <v>128</v>
      </c>
      <c r="C35" s="138"/>
      <c r="D35" s="138"/>
      <c r="E35" s="139"/>
      <c r="F35" s="138"/>
      <c r="G35" s="138"/>
      <c r="H35" s="140">
        <v>4370</v>
      </c>
    </row>
    <row r="36" spans="1:8">
      <c r="A36" s="141"/>
      <c r="D36" s="142"/>
      <c r="E36" s="142"/>
      <c r="F36" s="142"/>
      <c r="G36" s="142"/>
      <c r="H36" s="142"/>
    </row>
    <row r="37" spans="1:8">
      <c r="A37" s="141"/>
      <c r="B37" s="143"/>
      <c r="C37" s="143"/>
    </row>
    <row r="39" spans="1:8">
      <c r="D39" s="106"/>
      <c r="E39" s="106"/>
      <c r="F39" s="106"/>
    </row>
    <row r="50" spans="1:1">
      <c r="A50" s="107"/>
    </row>
    <row r="51" spans="1:1">
      <c r="A51" s="107"/>
    </row>
    <row r="52" spans="1:1">
      <c r="A52" s="107"/>
    </row>
    <row r="53" spans="1:1">
      <c r="A53" s="107"/>
    </row>
    <row r="54" spans="1:1">
      <c r="A54" s="107"/>
    </row>
    <row r="55" spans="1:1">
      <c r="A55" s="107"/>
    </row>
    <row r="56" spans="1:1">
      <c r="A56" s="107"/>
    </row>
    <row r="57" spans="1:1">
      <c r="A57" s="107"/>
    </row>
    <row r="58" spans="1:1">
      <c r="A58" s="107"/>
    </row>
    <row r="59" spans="1:1">
      <c r="A59" s="107"/>
    </row>
    <row r="60" spans="1:1">
      <c r="A60" s="107"/>
    </row>
    <row r="61" spans="1:1">
      <c r="A61" s="107"/>
    </row>
    <row r="62" spans="1:1">
      <c r="A62" s="107"/>
    </row>
    <row r="63" spans="1:1">
      <c r="A63" s="107"/>
    </row>
    <row r="64" spans="1:1">
      <c r="A64" s="107"/>
    </row>
    <row r="65" spans="1:1">
      <c r="A65" s="107"/>
    </row>
    <row r="66" spans="1:1">
      <c r="A66" s="107"/>
    </row>
    <row r="67" spans="1:1">
      <c r="A67" s="107"/>
    </row>
    <row r="68" spans="1:1">
      <c r="A68" s="107"/>
    </row>
    <row r="69" spans="1:1">
      <c r="A69" s="107"/>
    </row>
    <row r="70" spans="1:1">
      <c r="A70" s="107"/>
    </row>
    <row r="71" spans="1:1">
      <c r="A71" s="107"/>
    </row>
    <row r="72" spans="1:1">
      <c r="A72" s="107"/>
    </row>
    <row r="73" spans="1:1">
      <c r="A73" s="107"/>
    </row>
    <row r="74" spans="1:1">
      <c r="A74" s="107"/>
    </row>
    <row r="75" spans="1:1">
      <c r="A75" s="107"/>
    </row>
    <row r="76" spans="1:1">
      <c r="A76" s="107"/>
    </row>
    <row r="77" spans="1:1">
      <c r="A77" s="107"/>
    </row>
    <row r="78" spans="1:1">
      <c r="A78" s="107"/>
    </row>
    <row r="79" spans="1:1">
      <c r="A79" s="107"/>
    </row>
    <row r="80" spans="1:1">
      <c r="A80" s="107"/>
    </row>
    <row r="81" spans="1:1">
      <c r="A81" s="107"/>
    </row>
    <row r="82" spans="1:1">
      <c r="A82" s="107"/>
    </row>
    <row r="83" spans="1:1">
      <c r="A83" s="107"/>
    </row>
    <row r="84" spans="1:1">
      <c r="A84" s="107"/>
    </row>
    <row r="85" spans="1:1">
      <c r="A85" s="107"/>
    </row>
    <row r="86" spans="1:1">
      <c r="A86" s="107"/>
    </row>
    <row r="87" spans="1:1">
      <c r="A87" s="107"/>
    </row>
    <row r="88" spans="1:1">
      <c r="A88" s="107"/>
    </row>
    <row r="89" spans="1:1">
      <c r="A89" s="107"/>
    </row>
    <row r="90" spans="1:1">
      <c r="A90" s="107"/>
    </row>
    <row r="91" spans="1:1">
      <c r="A91" s="107"/>
    </row>
    <row r="92" spans="1:1">
      <c r="A92" s="107"/>
    </row>
    <row r="93" spans="1:1">
      <c r="A93" s="107"/>
    </row>
    <row r="94" spans="1:1">
      <c r="A94" s="107"/>
    </row>
    <row r="95" spans="1:1">
      <c r="A95" s="107"/>
    </row>
    <row r="96" spans="1:1">
      <c r="A96" s="107"/>
    </row>
    <row r="97" spans="1:1">
      <c r="A97" s="107"/>
    </row>
    <row r="98" spans="1:1">
      <c r="A98" s="107"/>
    </row>
    <row r="99" spans="1:1">
      <c r="A99" s="107"/>
    </row>
    <row r="100" spans="1:1">
      <c r="A100" s="107"/>
    </row>
    <row r="101" spans="1:1">
      <c r="A101" s="107"/>
    </row>
    <row r="102" spans="1:1">
      <c r="A102" s="107"/>
    </row>
    <row r="103" spans="1:1">
      <c r="A103" s="107"/>
    </row>
    <row r="104" spans="1:1">
      <c r="A104" s="107"/>
    </row>
    <row r="105" spans="1:1">
      <c r="A105" s="107"/>
    </row>
    <row r="106" spans="1:1">
      <c r="A106" s="107"/>
    </row>
    <row r="107" spans="1:1">
      <c r="A107" s="107"/>
    </row>
    <row r="108" spans="1:1">
      <c r="A108" s="107"/>
    </row>
    <row r="109" spans="1:1">
      <c r="A109" s="107"/>
    </row>
    <row r="110" spans="1:1">
      <c r="A110" s="107"/>
    </row>
    <row r="111" spans="1:1">
      <c r="A111" s="107"/>
    </row>
    <row r="112" spans="1:1">
      <c r="A112" s="107"/>
    </row>
    <row r="113" spans="1:1">
      <c r="A113" s="107"/>
    </row>
    <row r="114" spans="1:1">
      <c r="A114" s="107"/>
    </row>
    <row r="115" spans="1:1">
      <c r="A115" s="107"/>
    </row>
    <row r="116" spans="1:1">
      <c r="A116" s="107"/>
    </row>
    <row r="117" spans="1:1">
      <c r="A117" s="107"/>
    </row>
    <row r="118" spans="1:1">
      <c r="A118" s="107"/>
    </row>
    <row r="119" spans="1:1">
      <c r="A119" s="107"/>
    </row>
    <row r="120" spans="1:1">
      <c r="A120" s="107"/>
    </row>
    <row r="121" spans="1:1">
      <c r="A121" s="107"/>
    </row>
    <row r="122" spans="1:1">
      <c r="A122" s="107"/>
    </row>
    <row r="123" spans="1:1">
      <c r="A123" s="107"/>
    </row>
    <row r="124" spans="1:1">
      <c r="A124" s="107"/>
    </row>
    <row r="125" spans="1:1">
      <c r="A125" s="107"/>
    </row>
    <row r="126" spans="1:1">
      <c r="A126" s="107"/>
    </row>
    <row r="127" spans="1:1">
      <c r="A127" s="107"/>
    </row>
    <row r="128" spans="1:1">
      <c r="A128" s="107"/>
    </row>
    <row r="129" spans="1:1">
      <c r="A129" s="107"/>
    </row>
    <row r="130" spans="1:1">
      <c r="A130" s="107"/>
    </row>
    <row r="131" spans="1:1">
      <c r="A131" s="107"/>
    </row>
    <row r="132" spans="1:1">
      <c r="A132" s="107"/>
    </row>
    <row r="133" spans="1:1">
      <c r="A133" s="107"/>
    </row>
    <row r="134" spans="1:1">
      <c r="A134" s="107"/>
    </row>
    <row r="135" spans="1:1">
      <c r="A135" s="107"/>
    </row>
    <row r="136" spans="1:1">
      <c r="A136" s="107"/>
    </row>
    <row r="137" spans="1:1">
      <c r="A137" s="107"/>
    </row>
    <row r="138" spans="1:1">
      <c r="A138" s="107"/>
    </row>
    <row r="139" spans="1:1">
      <c r="A139" s="107"/>
    </row>
    <row r="140" spans="1:1">
      <c r="A140" s="107"/>
    </row>
    <row r="141" spans="1:1">
      <c r="A141" s="107"/>
    </row>
    <row r="142" spans="1:1">
      <c r="A142" s="107"/>
    </row>
    <row r="143" spans="1:1">
      <c r="A143" s="107"/>
    </row>
    <row r="144" spans="1:1">
      <c r="A144" s="107"/>
    </row>
    <row r="145" spans="1:1">
      <c r="A145" s="107"/>
    </row>
    <row r="146" spans="1:1">
      <c r="A146" s="107"/>
    </row>
    <row r="147" spans="1:1">
      <c r="A147" s="107"/>
    </row>
    <row r="148" spans="1:1">
      <c r="A148" s="107"/>
    </row>
    <row r="149" spans="1:1">
      <c r="A149" s="107"/>
    </row>
    <row r="150" spans="1:1">
      <c r="A150" s="107"/>
    </row>
    <row r="151" spans="1:1">
      <c r="A151" s="107"/>
    </row>
    <row r="152" spans="1:1">
      <c r="A152" s="107"/>
    </row>
    <row r="153" spans="1:1">
      <c r="A153" s="107"/>
    </row>
    <row r="154" spans="1:1">
      <c r="A154" s="107"/>
    </row>
    <row r="155" spans="1:1">
      <c r="A155" s="107"/>
    </row>
    <row r="156" spans="1:1">
      <c r="A156" s="107"/>
    </row>
    <row r="157" spans="1:1">
      <c r="A157" s="107"/>
    </row>
    <row r="158" spans="1:1">
      <c r="A158" s="107"/>
    </row>
    <row r="159" spans="1:1">
      <c r="A159" s="107"/>
    </row>
    <row r="160" spans="1:1">
      <c r="A160" s="107"/>
    </row>
    <row r="161" spans="1:1">
      <c r="A161" s="107"/>
    </row>
    <row r="162" spans="1:1">
      <c r="A162" s="107"/>
    </row>
    <row r="163" spans="1:1">
      <c r="A163" s="107"/>
    </row>
    <row r="164" spans="1:1">
      <c r="A164" s="107"/>
    </row>
    <row r="165" spans="1:1">
      <c r="A165" s="107"/>
    </row>
    <row r="166" spans="1:1">
      <c r="A166" s="107"/>
    </row>
    <row r="167" spans="1:1">
      <c r="A167" s="107"/>
    </row>
    <row r="168" spans="1:1">
      <c r="A168" s="107"/>
    </row>
    <row r="169" spans="1:1">
      <c r="A169" s="107"/>
    </row>
    <row r="170" spans="1:1">
      <c r="A170" s="107"/>
    </row>
    <row r="171" spans="1:1">
      <c r="A171" s="107"/>
    </row>
    <row r="172" spans="1:1">
      <c r="A172" s="107"/>
    </row>
    <row r="173" spans="1:1">
      <c r="A173" s="107"/>
    </row>
    <row r="174" spans="1:1">
      <c r="A174" s="107"/>
    </row>
    <row r="175" spans="1:1">
      <c r="A175" s="107"/>
    </row>
    <row r="176" spans="1:1">
      <c r="A176" s="107"/>
    </row>
    <row r="177" spans="1:1">
      <c r="A177" s="107"/>
    </row>
    <row r="178" spans="1:1">
      <c r="A178" s="107"/>
    </row>
    <row r="179" spans="1:1">
      <c r="A179" s="107"/>
    </row>
    <row r="180" spans="1:1">
      <c r="A180" s="107"/>
    </row>
    <row r="181" spans="1:1">
      <c r="A181" s="107"/>
    </row>
    <row r="182" spans="1:1">
      <c r="A182" s="107"/>
    </row>
    <row r="183" spans="1:1">
      <c r="A183" s="107"/>
    </row>
    <row r="184" spans="1:1">
      <c r="A184" s="107"/>
    </row>
    <row r="185" spans="1:1">
      <c r="A185" s="107"/>
    </row>
    <row r="186" spans="1:1">
      <c r="A186" s="107"/>
    </row>
    <row r="187" spans="1:1">
      <c r="A187" s="107"/>
    </row>
    <row r="188" spans="1:1">
      <c r="A188" s="107"/>
    </row>
    <row r="189" spans="1:1">
      <c r="A189" s="107"/>
    </row>
    <row r="190" spans="1:1">
      <c r="A190" s="107"/>
    </row>
    <row r="191" spans="1:1">
      <c r="A191" s="107"/>
    </row>
    <row r="192" spans="1:1">
      <c r="A192" s="107"/>
    </row>
    <row r="193" spans="1:1">
      <c r="A193" s="107"/>
    </row>
    <row r="194" spans="1:1">
      <c r="A194" s="107"/>
    </row>
    <row r="195" spans="1:1">
      <c r="A195" s="107"/>
    </row>
    <row r="196" spans="1:1">
      <c r="A196" s="107"/>
    </row>
    <row r="197" spans="1:1">
      <c r="A197" s="107"/>
    </row>
    <row r="198" spans="1:1">
      <c r="A198" s="107"/>
    </row>
    <row r="199" spans="1:1">
      <c r="A199" s="107"/>
    </row>
    <row r="200" spans="1:1">
      <c r="A200" s="107"/>
    </row>
    <row r="201" spans="1:1">
      <c r="A201" s="107"/>
    </row>
    <row r="202" spans="1:1">
      <c r="A202" s="107"/>
    </row>
    <row r="203" spans="1:1">
      <c r="A203" s="107"/>
    </row>
    <row r="204" spans="1:1">
      <c r="A204" s="107"/>
    </row>
    <row r="205" spans="1:1">
      <c r="A205" s="107"/>
    </row>
    <row r="206" spans="1:1">
      <c r="A206" s="107"/>
    </row>
    <row r="207" spans="1:1">
      <c r="A207" s="107"/>
    </row>
    <row r="208" spans="1:1">
      <c r="A208" s="107"/>
    </row>
    <row r="209" spans="1:1">
      <c r="A209" s="107"/>
    </row>
    <row r="210" spans="1:1">
      <c r="A210" s="107"/>
    </row>
    <row r="211" spans="1:1">
      <c r="A211" s="107"/>
    </row>
  </sheetData>
  <mergeCells count="7">
    <mergeCell ref="A7:B7"/>
    <mergeCell ref="A2:H2"/>
    <mergeCell ref="A4:A6"/>
    <mergeCell ref="B4:B6"/>
    <mergeCell ref="C4:H4"/>
    <mergeCell ref="C5:E5"/>
    <mergeCell ref="F5:H5"/>
  </mergeCells>
  <pageMargins left="0.7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A3" sqref="A3:R3"/>
    </sheetView>
  </sheetViews>
  <sheetFormatPr defaultColWidth="8.109375" defaultRowHeight="12.75"/>
  <cols>
    <col min="1" max="1" width="2.44140625" style="77" customWidth="1"/>
    <col min="2" max="2" width="10.21875" style="77" customWidth="1"/>
    <col min="3" max="3" width="1.21875" style="77" hidden="1" customWidth="1"/>
    <col min="4" max="4" width="4.88671875" style="77" customWidth="1"/>
    <col min="5" max="5" width="6.6640625" style="78" customWidth="1"/>
    <col min="6" max="6" width="7" style="78" customWidth="1"/>
    <col min="7" max="7" width="7.21875" style="78" customWidth="1"/>
    <col min="8" max="8" width="6.21875" style="78" customWidth="1"/>
    <col min="9" max="9" width="6.5546875" style="78" customWidth="1"/>
    <col min="10" max="10" width="5.88671875" style="78" customWidth="1"/>
    <col min="11" max="11" width="6" style="78" customWidth="1"/>
    <col min="12" max="12" width="6.6640625" style="78" customWidth="1"/>
    <col min="13" max="13" width="6" style="78" customWidth="1"/>
    <col min="14" max="14" width="6.109375" style="78" customWidth="1"/>
    <col min="15" max="15" width="6.6640625" style="78" customWidth="1"/>
    <col min="16" max="16" width="6.5546875" style="78" customWidth="1"/>
    <col min="17" max="17" width="4.88671875" style="78" customWidth="1"/>
    <col min="18" max="18" width="4.44140625" style="78" customWidth="1"/>
    <col min="19" max="257" width="8.109375" style="77"/>
    <col min="258" max="258" width="2.44140625" style="77" customWidth="1"/>
    <col min="259" max="259" width="13.21875" style="77" customWidth="1"/>
    <col min="260" max="260" width="0" style="77" hidden="1" customWidth="1"/>
    <col min="261" max="262" width="8.6640625" style="77" customWidth="1"/>
    <col min="263" max="263" width="9.44140625" style="77" customWidth="1"/>
    <col min="264" max="265" width="9.33203125" style="77" customWidth="1"/>
    <col min="266" max="266" width="9.109375" style="77" customWidth="1"/>
    <col min="267" max="267" width="8.88671875" style="77" customWidth="1"/>
    <col min="268" max="268" width="9.109375" style="77" customWidth="1"/>
    <col min="269" max="269" width="9.21875" style="77" customWidth="1"/>
    <col min="270" max="271" width="7.21875" style="77" customWidth="1"/>
    <col min="272" max="272" width="7.5546875" style="77" customWidth="1"/>
    <col min="273" max="273" width="8.109375" style="77"/>
    <col min="274" max="274" width="8.88671875" style="77" bestFit="1" customWidth="1"/>
    <col min="275" max="513" width="8.109375" style="77"/>
    <col min="514" max="514" width="2.44140625" style="77" customWidth="1"/>
    <col min="515" max="515" width="13.21875" style="77" customWidth="1"/>
    <col min="516" max="516" width="0" style="77" hidden="1" customWidth="1"/>
    <col min="517" max="518" width="8.6640625" style="77" customWidth="1"/>
    <col min="519" max="519" width="9.44140625" style="77" customWidth="1"/>
    <col min="520" max="521" width="9.33203125" style="77" customWidth="1"/>
    <col min="522" max="522" width="9.109375" style="77" customWidth="1"/>
    <col min="523" max="523" width="8.88671875" style="77" customWidth="1"/>
    <col min="524" max="524" width="9.109375" style="77" customWidth="1"/>
    <col min="525" max="525" width="9.21875" style="77" customWidth="1"/>
    <col min="526" max="527" width="7.21875" style="77" customWidth="1"/>
    <col min="528" max="528" width="7.5546875" style="77" customWidth="1"/>
    <col min="529" max="529" width="8.109375" style="77"/>
    <col min="530" max="530" width="8.88671875" style="77" bestFit="1" customWidth="1"/>
    <col min="531" max="769" width="8.109375" style="77"/>
    <col min="770" max="770" width="2.44140625" style="77" customWidth="1"/>
    <col min="771" max="771" width="13.21875" style="77" customWidth="1"/>
    <col min="772" max="772" width="0" style="77" hidden="1" customWidth="1"/>
    <col min="773" max="774" width="8.6640625" style="77" customWidth="1"/>
    <col min="775" max="775" width="9.44140625" style="77" customWidth="1"/>
    <col min="776" max="777" width="9.33203125" style="77" customWidth="1"/>
    <col min="778" max="778" width="9.109375" style="77" customWidth="1"/>
    <col min="779" max="779" width="8.88671875" style="77" customWidth="1"/>
    <col min="780" max="780" width="9.109375" style="77" customWidth="1"/>
    <col min="781" max="781" width="9.21875" style="77" customWidth="1"/>
    <col min="782" max="783" width="7.21875" style="77" customWidth="1"/>
    <col min="784" max="784" width="7.5546875" style="77" customWidth="1"/>
    <col min="785" max="785" width="8.109375" style="77"/>
    <col min="786" max="786" width="8.88671875" style="77" bestFit="1" customWidth="1"/>
    <col min="787" max="1025" width="8.109375" style="77"/>
    <col min="1026" max="1026" width="2.44140625" style="77" customWidth="1"/>
    <col min="1027" max="1027" width="13.21875" style="77" customWidth="1"/>
    <col min="1028" max="1028" width="0" style="77" hidden="1" customWidth="1"/>
    <col min="1029" max="1030" width="8.6640625" style="77" customWidth="1"/>
    <col min="1031" max="1031" width="9.44140625" style="77" customWidth="1"/>
    <col min="1032" max="1033" width="9.33203125" style="77" customWidth="1"/>
    <col min="1034" max="1034" width="9.109375" style="77" customWidth="1"/>
    <col min="1035" max="1035" width="8.88671875" style="77" customWidth="1"/>
    <col min="1036" max="1036" width="9.109375" style="77" customWidth="1"/>
    <col min="1037" max="1037" width="9.21875" style="77" customWidth="1"/>
    <col min="1038" max="1039" width="7.21875" style="77" customWidth="1"/>
    <col min="1040" max="1040" width="7.5546875" style="77" customWidth="1"/>
    <col min="1041" max="1041" width="8.109375" style="77"/>
    <col min="1042" max="1042" width="8.88671875" style="77" bestFit="1" customWidth="1"/>
    <col min="1043" max="1281" width="8.109375" style="77"/>
    <col min="1282" max="1282" width="2.44140625" style="77" customWidth="1"/>
    <col min="1283" max="1283" width="13.21875" style="77" customWidth="1"/>
    <col min="1284" max="1284" width="0" style="77" hidden="1" customWidth="1"/>
    <col min="1285" max="1286" width="8.6640625" style="77" customWidth="1"/>
    <col min="1287" max="1287" width="9.44140625" style="77" customWidth="1"/>
    <col min="1288" max="1289" width="9.33203125" style="77" customWidth="1"/>
    <col min="1290" max="1290" width="9.109375" style="77" customWidth="1"/>
    <col min="1291" max="1291" width="8.88671875" style="77" customWidth="1"/>
    <col min="1292" max="1292" width="9.109375" style="77" customWidth="1"/>
    <col min="1293" max="1293" width="9.21875" style="77" customWidth="1"/>
    <col min="1294" max="1295" width="7.21875" style="77" customWidth="1"/>
    <col min="1296" max="1296" width="7.5546875" style="77" customWidth="1"/>
    <col min="1297" max="1297" width="8.109375" style="77"/>
    <col min="1298" max="1298" width="8.88671875" style="77" bestFit="1" customWidth="1"/>
    <col min="1299" max="1537" width="8.109375" style="77"/>
    <col min="1538" max="1538" width="2.44140625" style="77" customWidth="1"/>
    <col min="1539" max="1539" width="13.21875" style="77" customWidth="1"/>
    <col min="1540" max="1540" width="0" style="77" hidden="1" customWidth="1"/>
    <col min="1541" max="1542" width="8.6640625" style="77" customWidth="1"/>
    <col min="1543" max="1543" width="9.44140625" style="77" customWidth="1"/>
    <col min="1544" max="1545" width="9.33203125" style="77" customWidth="1"/>
    <col min="1546" max="1546" width="9.109375" style="77" customWidth="1"/>
    <col min="1547" max="1547" width="8.88671875" style="77" customWidth="1"/>
    <col min="1548" max="1548" width="9.109375" style="77" customWidth="1"/>
    <col min="1549" max="1549" width="9.21875" style="77" customWidth="1"/>
    <col min="1550" max="1551" width="7.21875" style="77" customWidth="1"/>
    <col min="1552" max="1552" width="7.5546875" style="77" customWidth="1"/>
    <col min="1553" max="1553" width="8.109375" style="77"/>
    <col min="1554" max="1554" width="8.88671875" style="77" bestFit="1" customWidth="1"/>
    <col min="1555" max="1793" width="8.109375" style="77"/>
    <col min="1794" max="1794" width="2.44140625" style="77" customWidth="1"/>
    <col min="1795" max="1795" width="13.21875" style="77" customWidth="1"/>
    <col min="1796" max="1796" width="0" style="77" hidden="1" customWidth="1"/>
    <col min="1797" max="1798" width="8.6640625" style="77" customWidth="1"/>
    <col min="1799" max="1799" width="9.44140625" style="77" customWidth="1"/>
    <col min="1800" max="1801" width="9.33203125" style="77" customWidth="1"/>
    <col min="1802" max="1802" width="9.109375" style="77" customWidth="1"/>
    <col min="1803" max="1803" width="8.88671875" style="77" customWidth="1"/>
    <col min="1804" max="1804" width="9.109375" style="77" customWidth="1"/>
    <col min="1805" max="1805" width="9.21875" style="77" customWidth="1"/>
    <col min="1806" max="1807" width="7.21875" style="77" customWidth="1"/>
    <col min="1808" max="1808" width="7.5546875" style="77" customWidth="1"/>
    <col min="1809" max="1809" width="8.109375" style="77"/>
    <col min="1810" max="1810" width="8.88671875" style="77" bestFit="1" customWidth="1"/>
    <col min="1811" max="2049" width="8.109375" style="77"/>
    <col min="2050" max="2050" width="2.44140625" style="77" customWidth="1"/>
    <col min="2051" max="2051" width="13.21875" style="77" customWidth="1"/>
    <col min="2052" max="2052" width="0" style="77" hidden="1" customWidth="1"/>
    <col min="2053" max="2054" width="8.6640625" style="77" customWidth="1"/>
    <col min="2055" max="2055" width="9.44140625" style="77" customWidth="1"/>
    <col min="2056" max="2057" width="9.33203125" style="77" customWidth="1"/>
    <col min="2058" max="2058" width="9.109375" style="77" customWidth="1"/>
    <col min="2059" max="2059" width="8.88671875" style="77" customWidth="1"/>
    <col min="2060" max="2060" width="9.109375" style="77" customWidth="1"/>
    <col min="2061" max="2061" width="9.21875" style="77" customWidth="1"/>
    <col min="2062" max="2063" width="7.21875" style="77" customWidth="1"/>
    <col min="2064" max="2064" width="7.5546875" style="77" customWidth="1"/>
    <col min="2065" max="2065" width="8.109375" style="77"/>
    <col min="2066" max="2066" width="8.88671875" style="77" bestFit="1" customWidth="1"/>
    <col min="2067" max="2305" width="8.109375" style="77"/>
    <col min="2306" max="2306" width="2.44140625" style="77" customWidth="1"/>
    <col min="2307" max="2307" width="13.21875" style="77" customWidth="1"/>
    <col min="2308" max="2308" width="0" style="77" hidden="1" customWidth="1"/>
    <col min="2309" max="2310" width="8.6640625" style="77" customWidth="1"/>
    <col min="2311" max="2311" width="9.44140625" style="77" customWidth="1"/>
    <col min="2312" max="2313" width="9.33203125" style="77" customWidth="1"/>
    <col min="2314" max="2314" width="9.109375" style="77" customWidth="1"/>
    <col min="2315" max="2315" width="8.88671875" style="77" customWidth="1"/>
    <col min="2316" max="2316" width="9.109375" style="77" customWidth="1"/>
    <col min="2317" max="2317" width="9.21875" style="77" customWidth="1"/>
    <col min="2318" max="2319" width="7.21875" style="77" customWidth="1"/>
    <col min="2320" max="2320" width="7.5546875" style="77" customWidth="1"/>
    <col min="2321" max="2321" width="8.109375" style="77"/>
    <col min="2322" max="2322" width="8.88671875" style="77" bestFit="1" customWidth="1"/>
    <col min="2323" max="2561" width="8.109375" style="77"/>
    <col min="2562" max="2562" width="2.44140625" style="77" customWidth="1"/>
    <col min="2563" max="2563" width="13.21875" style="77" customWidth="1"/>
    <col min="2564" max="2564" width="0" style="77" hidden="1" customWidth="1"/>
    <col min="2565" max="2566" width="8.6640625" style="77" customWidth="1"/>
    <col min="2567" max="2567" width="9.44140625" style="77" customWidth="1"/>
    <col min="2568" max="2569" width="9.33203125" style="77" customWidth="1"/>
    <col min="2570" max="2570" width="9.109375" style="77" customWidth="1"/>
    <col min="2571" max="2571" width="8.88671875" style="77" customWidth="1"/>
    <col min="2572" max="2572" width="9.109375" style="77" customWidth="1"/>
    <col min="2573" max="2573" width="9.21875" style="77" customWidth="1"/>
    <col min="2574" max="2575" width="7.21875" style="77" customWidth="1"/>
    <col min="2576" max="2576" width="7.5546875" style="77" customWidth="1"/>
    <col min="2577" max="2577" width="8.109375" style="77"/>
    <col min="2578" max="2578" width="8.88671875" style="77" bestFit="1" customWidth="1"/>
    <col min="2579" max="2817" width="8.109375" style="77"/>
    <col min="2818" max="2818" width="2.44140625" style="77" customWidth="1"/>
    <col min="2819" max="2819" width="13.21875" style="77" customWidth="1"/>
    <col min="2820" max="2820" width="0" style="77" hidden="1" customWidth="1"/>
    <col min="2821" max="2822" width="8.6640625" style="77" customWidth="1"/>
    <col min="2823" max="2823" width="9.44140625" style="77" customWidth="1"/>
    <col min="2824" max="2825" width="9.33203125" style="77" customWidth="1"/>
    <col min="2826" max="2826" width="9.109375" style="77" customWidth="1"/>
    <col min="2827" max="2827" width="8.88671875" style="77" customWidth="1"/>
    <col min="2828" max="2828" width="9.109375" style="77" customWidth="1"/>
    <col min="2829" max="2829" width="9.21875" style="77" customWidth="1"/>
    <col min="2830" max="2831" width="7.21875" style="77" customWidth="1"/>
    <col min="2832" max="2832" width="7.5546875" style="77" customWidth="1"/>
    <col min="2833" max="2833" width="8.109375" style="77"/>
    <col min="2834" max="2834" width="8.88671875" style="77" bestFit="1" customWidth="1"/>
    <col min="2835" max="3073" width="8.109375" style="77"/>
    <col min="3074" max="3074" width="2.44140625" style="77" customWidth="1"/>
    <col min="3075" max="3075" width="13.21875" style="77" customWidth="1"/>
    <col min="3076" max="3076" width="0" style="77" hidden="1" customWidth="1"/>
    <col min="3077" max="3078" width="8.6640625" style="77" customWidth="1"/>
    <col min="3079" max="3079" width="9.44140625" style="77" customWidth="1"/>
    <col min="3080" max="3081" width="9.33203125" style="77" customWidth="1"/>
    <col min="3082" max="3082" width="9.109375" style="77" customWidth="1"/>
    <col min="3083" max="3083" width="8.88671875" style="77" customWidth="1"/>
    <col min="3084" max="3084" width="9.109375" style="77" customWidth="1"/>
    <col min="3085" max="3085" width="9.21875" style="77" customWidth="1"/>
    <col min="3086" max="3087" width="7.21875" style="77" customWidth="1"/>
    <col min="3088" max="3088" width="7.5546875" style="77" customWidth="1"/>
    <col min="3089" max="3089" width="8.109375" style="77"/>
    <col min="3090" max="3090" width="8.88671875" style="77" bestFit="1" customWidth="1"/>
    <col min="3091" max="3329" width="8.109375" style="77"/>
    <col min="3330" max="3330" width="2.44140625" style="77" customWidth="1"/>
    <col min="3331" max="3331" width="13.21875" style="77" customWidth="1"/>
    <col min="3332" max="3332" width="0" style="77" hidden="1" customWidth="1"/>
    <col min="3333" max="3334" width="8.6640625" style="77" customWidth="1"/>
    <col min="3335" max="3335" width="9.44140625" style="77" customWidth="1"/>
    <col min="3336" max="3337" width="9.33203125" style="77" customWidth="1"/>
    <col min="3338" max="3338" width="9.109375" style="77" customWidth="1"/>
    <col min="3339" max="3339" width="8.88671875" style="77" customWidth="1"/>
    <col min="3340" max="3340" width="9.109375" style="77" customWidth="1"/>
    <col min="3341" max="3341" width="9.21875" style="77" customWidth="1"/>
    <col min="3342" max="3343" width="7.21875" style="77" customWidth="1"/>
    <col min="3344" max="3344" width="7.5546875" style="77" customWidth="1"/>
    <col min="3345" max="3345" width="8.109375" style="77"/>
    <col min="3346" max="3346" width="8.88671875" style="77" bestFit="1" customWidth="1"/>
    <col min="3347" max="3585" width="8.109375" style="77"/>
    <col min="3586" max="3586" width="2.44140625" style="77" customWidth="1"/>
    <col min="3587" max="3587" width="13.21875" style="77" customWidth="1"/>
    <col min="3588" max="3588" width="0" style="77" hidden="1" customWidth="1"/>
    <col min="3589" max="3590" width="8.6640625" style="77" customWidth="1"/>
    <col min="3591" max="3591" width="9.44140625" style="77" customWidth="1"/>
    <col min="3592" max="3593" width="9.33203125" style="77" customWidth="1"/>
    <col min="3594" max="3594" width="9.109375" style="77" customWidth="1"/>
    <col min="3595" max="3595" width="8.88671875" style="77" customWidth="1"/>
    <col min="3596" max="3596" width="9.109375" style="77" customWidth="1"/>
    <col min="3597" max="3597" width="9.21875" style="77" customWidth="1"/>
    <col min="3598" max="3599" width="7.21875" style="77" customWidth="1"/>
    <col min="3600" max="3600" width="7.5546875" style="77" customWidth="1"/>
    <col min="3601" max="3601" width="8.109375" style="77"/>
    <col min="3602" max="3602" width="8.88671875" style="77" bestFit="1" customWidth="1"/>
    <col min="3603" max="3841" width="8.109375" style="77"/>
    <col min="3842" max="3842" width="2.44140625" style="77" customWidth="1"/>
    <col min="3843" max="3843" width="13.21875" style="77" customWidth="1"/>
    <col min="3844" max="3844" width="0" style="77" hidden="1" customWidth="1"/>
    <col min="3845" max="3846" width="8.6640625" style="77" customWidth="1"/>
    <col min="3847" max="3847" width="9.44140625" style="77" customWidth="1"/>
    <col min="3848" max="3849" width="9.33203125" style="77" customWidth="1"/>
    <col min="3850" max="3850" width="9.109375" style="77" customWidth="1"/>
    <col min="3851" max="3851" width="8.88671875" style="77" customWidth="1"/>
    <col min="3852" max="3852" width="9.109375" style="77" customWidth="1"/>
    <col min="3853" max="3853" width="9.21875" style="77" customWidth="1"/>
    <col min="3854" max="3855" width="7.21875" style="77" customWidth="1"/>
    <col min="3856" max="3856" width="7.5546875" style="77" customWidth="1"/>
    <col min="3857" max="3857" width="8.109375" style="77"/>
    <col min="3858" max="3858" width="8.88671875" style="77" bestFit="1" customWidth="1"/>
    <col min="3859" max="4097" width="8.109375" style="77"/>
    <col min="4098" max="4098" width="2.44140625" style="77" customWidth="1"/>
    <col min="4099" max="4099" width="13.21875" style="77" customWidth="1"/>
    <col min="4100" max="4100" width="0" style="77" hidden="1" customWidth="1"/>
    <col min="4101" max="4102" width="8.6640625" style="77" customWidth="1"/>
    <col min="4103" max="4103" width="9.44140625" style="77" customWidth="1"/>
    <col min="4104" max="4105" width="9.33203125" style="77" customWidth="1"/>
    <col min="4106" max="4106" width="9.109375" style="77" customWidth="1"/>
    <col min="4107" max="4107" width="8.88671875" style="77" customWidth="1"/>
    <col min="4108" max="4108" width="9.109375" style="77" customWidth="1"/>
    <col min="4109" max="4109" width="9.21875" style="77" customWidth="1"/>
    <col min="4110" max="4111" width="7.21875" style="77" customWidth="1"/>
    <col min="4112" max="4112" width="7.5546875" style="77" customWidth="1"/>
    <col min="4113" max="4113" width="8.109375" style="77"/>
    <col min="4114" max="4114" width="8.88671875" style="77" bestFit="1" customWidth="1"/>
    <col min="4115" max="4353" width="8.109375" style="77"/>
    <col min="4354" max="4354" width="2.44140625" style="77" customWidth="1"/>
    <col min="4355" max="4355" width="13.21875" style="77" customWidth="1"/>
    <col min="4356" max="4356" width="0" style="77" hidden="1" customWidth="1"/>
    <col min="4357" max="4358" width="8.6640625" style="77" customWidth="1"/>
    <col min="4359" max="4359" width="9.44140625" style="77" customWidth="1"/>
    <col min="4360" max="4361" width="9.33203125" style="77" customWidth="1"/>
    <col min="4362" max="4362" width="9.109375" style="77" customWidth="1"/>
    <col min="4363" max="4363" width="8.88671875" style="77" customWidth="1"/>
    <col min="4364" max="4364" width="9.109375" style="77" customWidth="1"/>
    <col min="4365" max="4365" width="9.21875" style="77" customWidth="1"/>
    <col min="4366" max="4367" width="7.21875" style="77" customWidth="1"/>
    <col min="4368" max="4368" width="7.5546875" style="77" customWidth="1"/>
    <col min="4369" max="4369" width="8.109375" style="77"/>
    <col min="4370" max="4370" width="8.88671875" style="77" bestFit="1" customWidth="1"/>
    <col min="4371" max="4609" width="8.109375" style="77"/>
    <col min="4610" max="4610" width="2.44140625" style="77" customWidth="1"/>
    <col min="4611" max="4611" width="13.21875" style="77" customWidth="1"/>
    <col min="4612" max="4612" width="0" style="77" hidden="1" customWidth="1"/>
    <col min="4613" max="4614" width="8.6640625" style="77" customWidth="1"/>
    <col min="4615" max="4615" width="9.44140625" style="77" customWidth="1"/>
    <col min="4616" max="4617" width="9.33203125" style="77" customWidth="1"/>
    <col min="4618" max="4618" width="9.109375" style="77" customWidth="1"/>
    <col min="4619" max="4619" width="8.88671875" style="77" customWidth="1"/>
    <col min="4620" max="4620" width="9.109375" style="77" customWidth="1"/>
    <col min="4621" max="4621" width="9.21875" style="77" customWidth="1"/>
    <col min="4622" max="4623" width="7.21875" style="77" customWidth="1"/>
    <col min="4624" max="4624" width="7.5546875" style="77" customWidth="1"/>
    <col min="4625" max="4625" width="8.109375" style="77"/>
    <col min="4626" max="4626" width="8.88671875" style="77" bestFit="1" customWidth="1"/>
    <col min="4627" max="4865" width="8.109375" style="77"/>
    <col min="4866" max="4866" width="2.44140625" style="77" customWidth="1"/>
    <col min="4867" max="4867" width="13.21875" style="77" customWidth="1"/>
    <col min="4868" max="4868" width="0" style="77" hidden="1" customWidth="1"/>
    <col min="4869" max="4870" width="8.6640625" style="77" customWidth="1"/>
    <col min="4871" max="4871" width="9.44140625" style="77" customWidth="1"/>
    <col min="4872" max="4873" width="9.33203125" style="77" customWidth="1"/>
    <col min="4874" max="4874" width="9.109375" style="77" customWidth="1"/>
    <col min="4875" max="4875" width="8.88671875" style="77" customWidth="1"/>
    <col min="4876" max="4876" width="9.109375" style="77" customWidth="1"/>
    <col min="4877" max="4877" width="9.21875" style="77" customWidth="1"/>
    <col min="4878" max="4879" width="7.21875" style="77" customWidth="1"/>
    <col min="4880" max="4880" width="7.5546875" style="77" customWidth="1"/>
    <col min="4881" max="4881" width="8.109375" style="77"/>
    <col min="4882" max="4882" width="8.88671875" style="77" bestFit="1" customWidth="1"/>
    <col min="4883" max="5121" width="8.109375" style="77"/>
    <col min="5122" max="5122" width="2.44140625" style="77" customWidth="1"/>
    <col min="5123" max="5123" width="13.21875" style="77" customWidth="1"/>
    <col min="5124" max="5124" width="0" style="77" hidden="1" customWidth="1"/>
    <col min="5125" max="5126" width="8.6640625" style="77" customWidth="1"/>
    <col min="5127" max="5127" width="9.44140625" style="77" customWidth="1"/>
    <col min="5128" max="5129" width="9.33203125" style="77" customWidth="1"/>
    <col min="5130" max="5130" width="9.109375" style="77" customWidth="1"/>
    <col min="5131" max="5131" width="8.88671875" style="77" customWidth="1"/>
    <col min="5132" max="5132" width="9.109375" style="77" customWidth="1"/>
    <col min="5133" max="5133" width="9.21875" style="77" customWidth="1"/>
    <col min="5134" max="5135" width="7.21875" style="77" customWidth="1"/>
    <col min="5136" max="5136" width="7.5546875" style="77" customWidth="1"/>
    <col min="5137" max="5137" width="8.109375" style="77"/>
    <col min="5138" max="5138" width="8.88671875" style="77" bestFit="1" customWidth="1"/>
    <col min="5139" max="5377" width="8.109375" style="77"/>
    <col min="5378" max="5378" width="2.44140625" style="77" customWidth="1"/>
    <col min="5379" max="5379" width="13.21875" style="77" customWidth="1"/>
    <col min="5380" max="5380" width="0" style="77" hidden="1" customWidth="1"/>
    <col min="5381" max="5382" width="8.6640625" style="77" customWidth="1"/>
    <col min="5383" max="5383" width="9.44140625" style="77" customWidth="1"/>
    <col min="5384" max="5385" width="9.33203125" style="77" customWidth="1"/>
    <col min="5386" max="5386" width="9.109375" style="77" customWidth="1"/>
    <col min="5387" max="5387" width="8.88671875" style="77" customWidth="1"/>
    <col min="5388" max="5388" width="9.109375" style="77" customWidth="1"/>
    <col min="5389" max="5389" width="9.21875" style="77" customWidth="1"/>
    <col min="5390" max="5391" width="7.21875" style="77" customWidth="1"/>
    <col min="5392" max="5392" width="7.5546875" style="77" customWidth="1"/>
    <col min="5393" max="5393" width="8.109375" style="77"/>
    <col min="5394" max="5394" width="8.88671875" style="77" bestFit="1" customWidth="1"/>
    <col min="5395" max="5633" width="8.109375" style="77"/>
    <col min="5634" max="5634" width="2.44140625" style="77" customWidth="1"/>
    <col min="5635" max="5635" width="13.21875" style="77" customWidth="1"/>
    <col min="5636" max="5636" width="0" style="77" hidden="1" customWidth="1"/>
    <col min="5637" max="5638" width="8.6640625" style="77" customWidth="1"/>
    <col min="5639" max="5639" width="9.44140625" style="77" customWidth="1"/>
    <col min="5640" max="5641" width="9.33203125" style="77" customWidth="1"/>
    <col min="5642" max="5642" width="9.109375" style="77" customWidth="1"/>
    <col min="5643" max="5643" width="8.88671875" style="77" customWidth="1"/>
    <col min="5644" max="5644" width="9.109375" style="77" customWidth="1"/>
    <col min="5645" max="5645" width="9.21875" style="77" customWidth="1"/>
    <col min="5646" max="5647" width="7.21875" style="77" customWidth="1"/>
    <col min="5648" max="5648" width="7.5546875" style="77" customWidth="1"/>
    <col min="5649" max="5649" width="8.109375" style="77"/>
    <col min="5650" max="5650" width="8.88671875" style="77" bestFit="1" customWidth="1"/>
    <col min="5651" max="5889" width="8.109375" style="77"/>
    <col min="5890" max="5890" width="2.44140625" style="77" customWidth="1"/>
    <col min="5891" max="5891" width="13.21875" style="77" customWidth="1"/>
    <col min="5892" max="5892" width="0" style="77" hidden="1" customWidth="1"/>
    <col min="5893" max="5894" width="8.6640625" style="77" customWidth="1"/>
    <col min="5895" max="5895" width="9.44140625" style="77" customWidth="1"/>
    <col min="5896" max="5897" width="9.33203125" style="77" customWidth="1"/>
    <col min="5898" max="5898" width="9.109375" style="77" customWidth="1"/>
    <col min="5899" max="5899" width="8.88671875" style="77" customWidth="1"/>
    <col min="5900" max="5900" width="9.109375" style="77" customWidth="1"/>
    <col min="5901" max="5901" width="9.21875" style="77" customWidth="1"/>
    <col min="5902" max="5903" width="7.21875" style="77" customWidth="1"/>
    <col min="5904" max="5904" width="7.5546875" style="77" customWidth="1"/>
    <col min="5905" max="5905" width="8.109375" style="77"/>
    <col min="5906" max="5906" width="8.88671875" style="77" bestFit="1" customWidth="1"/>
    <col min="5907" max="6145" width="8.109375" style="77"/>
    <col min="6146" max="6146" width="2.44140625" style="77" customWidth="1"/>
    <col min="6147" max="6147" width="13.21875" style="77" customWidth="1"/>
    <col min="6148" max="6148" width="0" style="77" hidden="1" customWidth="1"/>
    <col min="6149" max="6150" width="8.6640625" style="77" customWidth="1"/>
    <col min="6151" max="6151" width="9.44140625" style="77" customWidth="1"/>
    <col min="6152" max="6153" width="9.33203125" style="77" customWidth="1"/>
    <col min="6154" max="6154" width="9.109375" style="77" customWidth="1"/>
    <col min="6155" max="6155" width="8.88671875" style="77" customWidth="1"/>
    <col min="6156" max="6156" width="9.109375" style="77" customWidth="1"/>
    <col min="6157" max="6157" width="9.21875" style="77" customWidth="1"/>
    <col min="6158" max="6159" width="7.21875" style="77" customWidth="1"/>
    <col min="6160" max="6160" width="7.5546875" style="77" customWidth="1"/>
    <col min="6161" max="6161" width="8.109375" style="77"/>
    <col min="6162" max="6162" width="8.88671875" style="77" bestFit="1" customWidth="1"/>
    <col min="6163" max="6401" width="8.109375" style="77"/>
    <col min="6402" max="6402" width="2.44140625" style="77" customWidth="1"/>
    <col min="6403" max="6403" width="13.21875" style="77" customWidth="1"/>
    <col min="6404" max="6404" width="0" style="77" hidden="1" customWidth="1"/>
    <col min="6405" max="6406" width="8.6640625" style="77" customWidth="1"/>
    <col min="6407" max="6407" width="9.44140625" style="77" customWidth="1"/>
    <col min="6408" max="6409" width="9.33203125" style="77" customWidth="1"/>
    <col min="6410" max="6410" width="9.109375" style="77" customWidth="1"/>
    <col min="6411" max="6411" width="8.88671875" style="77" customWidth="1"/>
    <col min="6412" max="6412" width="9.109375" style="77" customWidth="1"/>
    <col min="6413" max="6413" width="9.21875" style="77" customWidth="1"/>
    <col min="6414" max="6415" width="7.21875" style="77" customWidth="1"/>
    <col min="6416" max="6416" width="7.5546875" style="77" customWidth="1"/>
    <col min="6417" max="6417" width="8.109375" style="77"/>
    <col min="6418" max="6418" width="8.88671875" style="77" bestFit="1" customWidth="1"/>
    <col min="6419" max="6657" width="8.109375" style="77"/>
    <col min="6658" max="6658" width="2.44140625" style="77" customWidth="1"/>
    <col min="6659" max="6659" width="13.21875" style="77" customWidth="1"/>
    <col min="6660" max="6660" width="0" style="77" hidden="1" customWidth="1"/>
    <col min="6661" max="6662" width="8.6640625" style="77" customWidth="1"/>
    <col min="6663" max="6663" width="9.44140625" style="77" customWidth="1"/>
    <col min="6664" max="6665" width="9.33203125" style="77" customWidth="1"/>
    <col min="6666" max="6666" width="9.109375" style="77" customWidth="1"/>
    <col min="6667" max="6667" width="8.88671875" style="77" customWidth="1"/>
    <col min="6668" max="6668" width="9.109375" style="77" customWidth="1"/>
    <col min="6669" max="6669" width="9.21875" style="77" customWidth="1"/>
    <col min="6670" max="6671" width="7.21875" style="77" customWidth="1"/>
    <col min="6672" max="6672" width="7.5546875" style="77" customWidth="1"/>
    <col min="6673" max="6673" width="8.109375" style="77"/>
    <col min="6674" max="6674" width="8.88671875" style="77" bestFit="1" customWidth="1"/>
    <col min="6675" max="6913" width="8.109375" style="77"/>
    <col min="6914" max="6914" width="2.44140625" style="77" customWidth="1"/>
    <col min="6915" max="6915" width="13.21875" style="77" customWidth="1"/>
    <col min="6916" max="6916" width="0" style="77" hidden="1" customWidth="1"/>
    <col min="6917" max="6918" width="8.6640625" style="77" customWidth="1"/>
    <col min="6919" max="6919" width="9.44140625" style="77" customWidth="1"/>
    <col min="6920" max="6921" width="9.33203125" style="77" customWidth="1"/>
    <col min="6922" max="6922" width="9.109375" style="77" customWidth="1"/>
    <col min="6923" max="6923" width="8.88671875" style="77" customWidth="1"/>
    <col min="6924" max="6924" width="9.109375" style="77" customWidth="1"/>
    <col min="6925" max="6925" width="9.21875" style="77" customWidth="1"/>
    <col min="6926" max="6927" width="7.21875" style="77" customWidth="1"/>
    <col min="6928" max="6928" width="7.5546875" style="77" customWidth="1"/>
    <col min="6929" max="6929" width="8.109375" style="77"/>
    <col min="6930" max="6930" width="8.88671875" style="77" bestFit="1" customWidth="1"/>
    <col min="6931" max="7169" width="8.109375" style="77"/>
    <col min="7170" max="7170" width="2.44140625" style="77" customWidth="1"/>
    <col min="7171" max="7171" width="13.21875" style="77" customWidth="1"/>
    <col min="7172" max="7172" width="0" style="77" hidden="1" customWidth="1"/>
    <col min="7173" max="7174" width="8.6640625" style="77" customWidth="1"/>
    <col min="7175" max="7175" width="9.44140625" style="77" customWidth="1"/>
    <col min="7176" max="7177" width="9.33203125" style="77" customWidth="1"/>
    <col min="7178" max="7178" width="9.109375" style="77" customWidth="1"/>
    <col min="7179" max="7179" width="8.88671875" style="77" customWidth="1"/>
    <col min="7180" max="7180" width="9.109375" style="77" customWidth="1"/>
    <col min="7181" max="7181" width="9.21875" style="77" customWidth="1"/>
    <col min="7182" max="7183" width="7.21875" style="77" customWidth="1"/>
    <col min="7184" max="7184" width="7.5546875" style="77" customWidth="1"/>
    <col min="7185" max="7185" width="8.109375" style="77"/>
    <col min="7186" max="7186" width="8.88671875" style="77" bestFit="1" customWidth="1"/>
    <col min="7187" max="7425" width="8.109375" style="77"/>
    <col min="7426" max="7426" width="2.44140625" style="77" customWidth="1"/>
    <col min="7427" max="7427" width="13.21875" style="77" customWidth="1"/>
    <col min="7428" max="7428" width="0" style="77" hidden="1" customWidth="1"/>
    <col min="7429" max="7430" width="8.6640625" style="77" customWidth="1"/>
    <col min="7431" max="7431" width="9.44140625" style="77" customWidth="1"/>
    <col min="7432" max="7433" width="9.33203125" style="77" customWidth="1"/>
    <col min="7434" max="7434" width="9.109375" style="77" customWidth="1"/>
    <col min="7435" max="7435" width="8.88671875" style="77" customWidth="1"/>
    <col min="7436" max="7436" width="9.109375" style="77" customWidth="1"/>
    <col min="7437" max="7437" width="9.21875" style="77" customWidth="1"/>
    <col min="7438" max="7439" width="7.21875" style="77" customWidth="1"/>
    <col min="7440" max="7440" width="7.5546875" style="77" customWidth="1"/>
    <col min="7441" max="7441" width="8.109375" style="77"/>
    <col min="7442" max="7442" width="8.88671875" style="77" bestFit="1" customWidth="1"/>
    <col min="7443" max="7681" width="8.109375" style="77"/>
    <col min="7682" max="7682" width="2.44140625" style="77" customWidth="1"/>
    <col min="7683" max="7683" width="13.21875" style="77" customWidth="1"/>
    <col min="7684" max="7684" width="0" style="77" hidden="1" customWidth="1"/>
    <col min="7685" max="7686" width="8.6640625" style="77" customWidth="1"/>
    <col min="7687" max="7687" width="9.44140625" style="77" customWidth="1"/>
    <col min="7688" max="7689" width="9.33203125" style="77" customWidth="1"/>
    <col min="7690" max="7690" width="9.109375" style="77" customWidth="1"/>
    <col min="7691" max="7691" width="8.88671875" style="77" customWidth="1"/>
    <col min="7692" max="7692" width="9.109375" style="77" customWidth="1"/>
    <col min="7693" max="7693" width="9.21875" style="77" customWidth="1"/>
    <col min="7694" max="7695" width="7.21875" style="77" customWidth="1"/>
    <col min="7696" max="7696" width="7.5546875" style="77" customWidth="1"/>
    <col min="7697" max="7697" width="8.109375" style="77"/>
    <col min="7698" max="7698" width="8.88671875" style="77" bestFit="1" customWidth="1"/>
    <col min="7699" max="7937" width="8.109375" style="77"/>
    <col min="7938" max="7938" width="2.44140625" style="77" customWidth="1"/>
    <col min="7939" max="7939" width="13.21875" style="77" customWidth="1"/>
    <col min="7940" max="7940" width="0" style="77" hidden="1" customWidth="1"/>
    <col min="7941" max="7942" width="8.6640625" style="77" customWidth="1"/>
    <col min="7943" max="7943" width="9.44140625" style="77" customWidth="1"/>
    <col min="7944" max="7945" width="9.33203125" style="77" customWidth="1"/>
    <col min="7946" max="7946" width="9.109375" style="77" customWidth="1"/>
    <col min="7947" max="7947" width="8.88671875" style="77" customWidth="1"/>
    <col min="7948" max="7948" width="9.109375" style="77" customWidth="1"/>
    <col min="7949" max="7949" width="9.21875" style="77" customWidth="1"/>
    <col min="7950" max="7951" width="7.21875" style="77" customWidth="1"/>
    <col min="7952" max="7952" width="7.5546875" style="77" customWidth="1"/>
    <col min="7953" max="7953" width="8.109375" style="77"/>
    <col min="7954" max="7954" width="8.88671875" style="77" bestFit="1" customWidth="1"/>
    <col min="7955" max="8193" width="8.109375" style="77"/>
    <col min="8194" max="8194" width="2.44140625" style="77" customWidth="1"/>
    <col min="8195" max="8195" width="13.21875" style="77" customWidth="1"/>
    <col min="8196" max="8196" width="0" style="77" hidden="1" customWidth="1"/>
    <col min="8197" max="8198" width="8.6640625" style="77" customWidth="1"/>
    <col min="8199" max="8199" width="9.44140625" style="77" customWidth="1"/>
    <col min="8200" max="8201" width="9.33203125" style="77" customWidth="1"/>
    <col min="8202" max="8202" width="9.109375" style="77" customWidth="1"/>
    <col min="8203" max="8203" width="8.88671875" style="77" customWidth="1"/>
    <col min="8204" max="8204" width="9.109375" style="77" customWidth="1"/>
    <col min="8205" max="8205" width="9.21875" style="77" customWidth="1"/>
    <col min="8206" max="8207" width="7.21875" style="77" customWidth="1"/>
    <col min="8208" max="8208" width="7.5546875" style="77" customWidth="1"/>
    <col min="8209" max="8209" width="8.109375" style="77"/>
    <col min="8210" max="8210" width="8.88671875" style="77" bestFit="1" customWidth="1"/>
    <col min="8211" max="8449" width="8.109375" style="77"/>
    <col min="8450" max="8450" width="2.44140625" style="77" customWidth="1"/>
    <col min="8451" max="8451" width="13.21875" style="77" customWidth="1"/>
    <col min="8452" max="8452" width="0" style="77" hidden="1" customWidth="1"/>
    <col min="8453" max="8454" width="8.6640625" style="77" customWidth="1"/>
    <col min="8455" max="8455" width="9.44140625" style="77" customWidth="1"/>
    <col min="8456" max="8457" width="9.33203125" style="77" customWidth="1"/>
    <col min="8458" max="8458" width="9.109375" style="77" customWidth="1"/>
    <col min="8459" max="8459" width="8.88671875" style="77" customWidth="1"/>
    <col min="8460" max="8460" width="9.109375" style="77" customWidth="1"/>
    <col min="8461" max="8461" width="9.21875" style="77" customWidth="1"/>
    <col min="8462" max="8463" width="7.21875" style="77" customWidth="1"/>
    <col min="8464" max="8464" width="7.5546875" style="77" customWidth="1"/>
    <col min="8465" max="8465" width="8.109375" style="77"/>
    <col min="8466" max="8466" width="8.88671875" style="77" bestFit="1" customWidth="1"/>
    <col min="8467" max="8705" width="8.109375" style="77"/>
    <col min="8706" max="8706" width="2.44140625" style="77" customWidth="1"/>
    <col min="8707" max="8707" width="13.21875" style="77" customWidth="1"/>
    <col min="8708" max="8708" width="0" style="77" hidden="1" customWidth="1"/>
    <col min="8709" max="8710" width="8.6640625" style="77" customWidth="1"/>
    <col min="8711" max="8711" width="9.44140625" style="77" customWidth="1"/>
    <col min="8712" max="8713" width="9.33203125" style="77" customWidth="1"/>
    <col min="8714" max="8714" width="9.109375" style="77" customWidth="1"/>
    <col min="8715" max="8715" width="8.88671875" style="77" customWidth="1"/>
    <col min="8716" max="8716" width="9.109375" style="77" customWidth="1"/>
    <col min="8717" max="8717" width="9.21875" style="77" customWidth="1"/>
    <col min="8718" max="8719" width="7.21875" style="77" customWidth="1"/>
    <col min="8720" max="8720" width="7.5546875" style="77" customWidth="1"/>
    <col min="8721" max="8721" width="8.109375" style="77"/>
    <col min="8722" max="8722" width="8.88671875" style="77" bestFit="1" customWidth="1"/>
    <col min="8723" max="8961" width="8.109375" style="77"/>
    <col min="8962" max="8962" width="2.44140625" style="77" customWidth="1"/>
    <col min="8963" max="8963" width="13.21875" style="77" customWidth="1"/>
    <col min="8964" max="8964" width="0" style="77" hidden="1" customWidth="1"/>
    <col min="8965" max="8966" width="8.6640625" style="77" customWidth="1"/>
    <col min="8967" max="8967" width="9.44140625" style="77" customWidth="1"/>
    <col min="8968" max="8969" width="9.33203125" style="77" customWidth="1"/>
    <col min="8970" max="8970" width="9.109375" style="77" customWidth="1"/>
    <col min="8971" max="8971" width="8.88671875" style="77" customWidth="1"/>
    <col min="8972" max="8972" width="9.109375" style="77" customWidth="1"/>
    <col min="8973" max="8973" width="9.21875" style="77" customWidth="1"/>
    <col min="8974" max="8975" width="7.21875" style="77" customWidth="1"/>
    <col min="8976" max="8976" width="7.5546875" style="77" customWidth="1"/>
    <col min="8977" max="8977" width="8.109375" style="77"/>
    <col min="8978" max="8978" width="8.88671875" style="77" bestFit="1" customWidth="1"/>
    <col min="8979" max="9217" width="8.109375" style="77"/>
    <col min="9218" max="9218" width="2.44140625" style="77" customWidth="1"/>
    <col min="9219" max="9219" width="13.21875" style="77" customWidth="1"/>
    <col min="9220" max="9220" width="0" style="77" hidden="1" customWidth="1"/>
    <col min="9221" max="9222" width="8.6640625" style="77" customWidth="1"/>
    <col min="9223" max="9223" width="9.44140625" style="77" customWidth="1"/>
    <col min="9224" max="9225" width="9.33203125" style="77" customWidth="1"/>
    <col min="9226" max="9226" width="9.109375" style="77" customWidth="1"/>
    <col min="9227" max="9227" width="8.88671875" style="77" customWidth="1"/>
    <col min="9228" max="9228" width="9.109375" style="77" customWidth="1"/>
    <col min="9229" max="9229" width="9.21875" style="77" customWidth="1"/>
    <col min="9230" max="9231" width="7.21875" style="77" customWidth="1"/>
    <col min="9232" max="9232" width="7.5546875" style="77" customWidth="1"/>
    <col min="9233" max="9233" width="8.109375" style="77"/>
    <col min="9234" max="9234" width="8.88671875" style="77" bestFit="1" customWidth="1"/>
    <col min="9235" max="9473" width="8.109375" style="77"/>
    <col min="9474" max="9474" width="2.44140625" style="77" customWidth="1"/>
    <col min="9475" max="9475" width="13.21875" style="77" customWidth="1"/>
    <col min="9476" max="9476" width="0" style="77" hidden="1" customWidth="1"/>
    <col min="9477" max="9478" width="8.6640625" style="77" customWidth="1"/>
    <col min="9479" max="9479" width="9.44140625" style="77" customWidth="1"/>
    <col min="9480" max="9481" width="9.33203125" style="77" customWidth="1"/>
    <col min="9482" max="9482" width="9.109375" style="77" customWidth="1"/>
    <col min="9483" max="9483" width="8.88671875" style="77" customWidth="1"/>
    <col min="9484" max="9484" width="9.109375" style="77" customWidth="1"/>
    <col min="9485" max="9485" width="9.21875" style="77" customWidth="1"/>
    <col min="9486" max="9487" width="7.21875" style="77" customWidth="1"/>
    <col min="9488" max="9488" width="7.5546875" style="77" customWidth="1"/>
    <col min="9489" max="9489" width="8.109375" style="77"/>
    <col min="9490" max="9490" width="8.88671875" style="77" bestFit="1" customWidth="1"/>
    <col min="9491" max="9729" width="8.109375" style="77"/>
    <col min="9730" max="9730" width="2.44140625" style="77" customWidth="1"/>
    <col min="9731" max="9731" width="13.21875" style="77" customWidth="1"/>
    <col min="9732" max="9732" width="0" style="77" hidden="1" customWidth="1"/>
    <col min="9733" max="9734" width="8.6640625" style="77" customWidth="1"/>
    <col min="9735" max="9735" width="9.44140625" style="77" customWidth="1"/>
    <col min="9736" max="9737" width="9.33203125" style="77" customWidth="1"/>
    <col min="9738" max="9738" width="9.109375" style="77" customWidth="1"/>
    <col min="9739" max="9739" width="8.88671875" style="77" customWidth="1"/>
    <col min="9740" max="9740" width="9.109375" style="77" customWidth="1"/>
    <col min="9741" max="9741" width="9.21875" style="77" customWidth="1"/>
    <col min="9742" max="9743" width="7.21875" style="77" customWidth="1"/>
    <col min="9744" max="9744" width="7.5546875" style="77" customWidth="1"/>
    <col min="9745" max="9745" width="8.109375" style="77"/>
    <col min="9746" max="9746" width="8.88671875" style="77" bestFit="1" customWidth="1"/>
    <col min="9747" max="9985" width="8.109375" style="77"/>
    <col min="9986" max="9986" width="2.44140625" style="77" customWidth="1"/>
    <col min="9987" max="9987" width="13.21875" style="77" customWidth="1"/>
    <col min="9988" max="9988" width="0" style="77" hidden="1" customWidth="1"/>
    <col min="9989" max="9990" width="8.6640625" style="77" customWidth="1"/>
    <col min="9991" max="9991" width="9.44140625" style="77" customWidth="1"/>
    <col min="9992" max="9993" width="9.33203125" style="77" customWidth="1"/>
    <col min="9994" max="9994" width="9.109375" style="77" customWidth="1"/>
    <col min="9995" max="9995" width="8.88671875" style="77" customWidth="1"/>
    <col min="9996" max="9996" width="9.109375" style="77" customWidth="1"/>
    <col min="9997" max="9997" width="9.21875" style="77" customWidth="1"/>
    <col min="9998" max="9999" width="7.21875" style="77" customWidth="1"/>
    <col min="10000" max="10000" width="7.5546875" style="77" customWidth="1"/>
    <col min="10001" max="10001" width="8.109375" style="77"/>
    <col min="10002" max="10002" width="8.88671875" style="77" bestFit="1" customWidth="1"/>
    <col min="10003" max="10241" width="8.109375" style="77"/>
    <col min="10242" max="10242" width="2.44140625" style="77" customWidth="1"/>
    <col min="10243" max="10243" width="13.21875" style="77" customWidth="1"/>
    <col min="10244" max="10244" width="0" style="77" hidden="1" customWidth="1"/>
    <col min="10245" max="10246" width="8.6640625" style="77" customWidth="1"/>
    <col min="10247" max="10247" width="9.44140625" style="77" customWidth="1"/>
    <col min="10248" max="10249" width="9.33203125" style="77" customWidth="1"/>
    <col min="10250" max="10250" width="9.109375" style="77" customWidth="1"/>
    <col min="10251" max="10251" width="8.88671875" style="77" customWidth="1"/>
    <col min="10252" max="10252" width="9.109375" style="77" customWidth="1"/>
    <col min="10253" max="10253" width="9.21875" style="77" customWidth="1"/>
    <col min="10254" max="10255" width="7.21875" style="77" customWidth="1"/>
    <col min="10256" max="10256" width="7.5546875" style="77" customWidth="1"/>
    <col min="10257" max="10257" width="8.109375" style="77"/>
    <col min="10258" max="10258" width="8.88671875" style="77" bestFit="1" customWidth="1"/>
    <col min="10259" max="10497" width="8.109375" style="77"/>
    <col min="10498" max="10498" width="2.44140625" style="77" customWidth="1"/>
    <col min="10499" max="10499" width="13.21875" style="77" customWidth="1"/>
    <col min="10500" max="10500" width="0" style="77" hidden="1" customWidth="1"/>
    <col min="10501" max="10502" width="8.6640625" style="77" customWidth="1"/>
    <col min="10503" max="10503" width="9.44140625" style="77" customWidth="1"/>
    <col min="10504" max="10505" width="9.33203125" style="77" customWidth="1"/>
    <col min="10506" max="10506" width="9.109375" style="77" customWidth="1"/>
    <col min="10507" max="10507" width="8.88671875" style="77" customWidth="1"/>
    <col min="10508" max="10508" width="9.109375" style="77" customWidth="1"/>
    <col min="10509" max="10509" width="9.21875" style="77" customWidth="1"/>
    <col min="10510" max="10511" width="7.21875" style="77" customWidth="1"/>
    <col min="10512" max="10512" width="7.5546875" style="77" customWidth="1"/>
    <col min="10513" max="10513" width="8.109375" style="77"/>
    <col min="10514" max="10514" width="8.88671875" style="77" bestFit="1" customWidth="1"/>
    <col min="10515" max="10753" width="8.109375" style="77"/>
    <col min="10754" max="10754" width="2.44140625" style="77" customWidth="1"/>
    <col min="10755" max="10755" width="13.21875" style="77" customWidth="1"/>
    <col min="10756" max="10756" width="0" style="77" hidden="1" customWidth="1"/>
    <col min="10757" max="10758" width="8.6640625" style="77" customWidth="1"/>
    <col min="10759" max="10759" width="9.44140625" style="77" customWidth="1"/>
    <col min="10760" max="10761" width="9.33203125" style="77" customWidth="1"/>
    <col min="10762" max="10762" width="9.109375" style="77" customWidth="1"/>
    <col min="10763" max="10763" width="8.88671875" style="77" customWidth="1"/>
    <col min="10764" max="10764" width="9.109375" style="77" customWidth="1"/>
    <col min="10765" max="10765" width="9.21875" style="77" customWidth="1"/>
    <col min="10766" max="10767" width="7.21875" style="77" customWidth="1"/>
    <col min="10768" max="10768" width="7.5546875" style="77" customWidth="1"/>
    <col min="10769" max="10769" width="8.109375" style="77"/>
    <col min="10770" max="10770" width="8.88671875" style="77" bestFit="1" customWidth="1"/>
    <col min="10771" max="11009" width="8.109375" style="77"/>
    <col min="11010" max="11010" width="2.44140625" style="77" customWidth="1"/>
    <col min="11011" max="11011" width="13.21875" style="77" customWidth="1"/>
    <col min="11012" max="11012" width="0" style="77" hidden="1" customWidth="1"/>
    <col min="11013" max="11014" width="8.6640625" style="77" customWidth="1"/>
    <col min="11015" max="11015" width="9.44140625" style="77" customWidth="1"/>
    <col min="11016" max="11017" width="9.33203125" style="77" customWidth="1"/>
    <col min="11018" max="11018" width="9.109375" style="77" customWidth="1"/>
    <col min="11019" max="11019" width="8.88671875" style="77" customWidth="1"/>
    <col min="11020" max="11020" width="9.109375" style="77" customWidth="1"/>
    <col min="11021" max="11021" width="9.21875" style="77" customWidth="1"/>
    <col min="11022" max="11023" width="7.21875" style="77" customWidth="1"/>
    <col min="11024" max="11024" width="7.5546875" style="77" customWidth="1"/>
    <col min="11025" max="11025" width="8.109375" style="77"/>
    <col min="11026" max="11026" width="8.88671875" style="77" bestFit="1" customWidth="1"/>
    <col min="11027" max="11265" width="8.109375" style="77"/>
    <col min="11266" max="11266" width="2.44140625" style="77" customWidth="1"/>
    <col min="11267" max="11267" width="13.21875" style="77" customWidth="1"/>
    <col min="11268" max="11268" width="0" style="77" hidden="1" customWidth="1"/>
    <col min="11269" max="11270" width="8.6640625" style="77" customWidth="1"/>
    <col min="11271" max="11271" width="9.44140625" style="77" customWidth="1"/>
    <col min="11272" max="11273" width="9.33203125" style="77" customWidth="1"/>
    <col min="11274" max="11274" width="9.109375" style="77" customWidth="1"/>
    <col min="11275" max="11275" width="8.88671875" style="77" customWidth="1"/>
    <col min="11276" max="11276" width="9.109375" style="77" customWidth="1"/>
    <col min="11277" max="11277" width="9.21875" style="77" customWidth="1"/>
    <col min="11278" max="11279" width="7.21875" style="77" customWidth="1"/>
    <col min="11280" max="11280" width="7.5546875" style="77" customWidth="1"/>
    <col min="11281" max="11281" width="8.109375" style="77"/>
    <col min="11282" max="11282" width="8.88671875" style="77" bestFit="1" customWidth="1"/>
    <col min="11283" max="11521" width="8.109375" style="77"/>
    <col min="11522" max="11522" width="2.44140625" style="77" customWidth="1"/>
    <col min="11523" max="11523" width="13.21875" style="77" customWidth="1"/>
    <col min="11524" max="11524" width="0" style="77" hidden="1" customWidth="1"/>
    <col min="11525" max="11526" width="8.6640625" style="77" customWidth="1"/>
    <col min="11527" max="11527" width="9.44140625" style="77" customWidth="1"/>
    <col min="11528" max="11529" width="9.33203125" style="77" customWidth="1"/>
    <col min="11530" max="11530" width="9.109375" style="77" customWidth="1"/>
    <col min="11531" max="11531" width="8.88671875" style="77" customWidth="1"/>
    <col min="11532" max="11532" width="9.109375" style="77" customWidth="1"/>
    <col min="11533" max="11533" width="9.21875" style="77" customWidth="1"/>
    <col min="11534" max="11535" width="7.21875" style="77" customWidth="1"/>
    <col min="11536" max="11536" width="7.5546875" style="77" customWidth="1"/>
    <col min="11537" max="11537" width="8.109375" style="77"/>
    <col min="11538" max="11538" width="8.88671875" style="77" bestFit="1" customWidth="1"/>
    <col min="11539" max="11777" width="8.109375" style="77"/>
    <col min="11778" max="11778" width="2.44140625" style="77" customWidth="1"/>
    <col min="11779" max="11779" width="13.21875" style="77" customWidth="1"/>
    <col min="11780" max="11780" width="0" style="77" hidden="1" customWidth="1"/>
    <col min="11781" max="11782" width="8.6640625" style="77" customWidth="1"/>
    <col min="11783" max="11783" width="9.44140625" style="77" customWidth="1"/>
    <col min="11784" max="11785" width="9.33203125" style="77" customWidth="1"/>
    <col min="11786" max="11786" width="9.109375" style="77" customWidth="1"/>
    <col min="11787" max="11787" width="8.88671875" style="77" customWidth="1"/>
    <col min="11788" max="11788" width="9.109375" style="77" customWidth="1"/>
    <col min="11789" max="11789" width="9.21875" style="77" customWidth="1"/>
    <col min="11790" max="11791" width="7.21875" style="77" customWidth="1"/>
    <col min="11792" max="11792" width="7.5546875" style="77" customWidth="1"/>
    <col min="11793" max="11793" width="8.109375" style="77"/>
    <col min="11794" max="11794" width="8.88671875" style="77" bestFit="1" customWidth="1"/>
    <col min="11795" max="12033" width="8.109375" style="77"/>
    <col min="12034" max="12034" width="2.44140625" style="77" customWidth="1"/>
    <col min="12035" max="12035" width="13.21875" style="77" customWidth="1"/>
    <col min="12036" max="12036" width="0" style="77" hidden="1" customWidth="1"/>
    <col min="12037" max="12038" width="8.6640625" style="77" customWidth="1"/>
    <col min="12039" max="12039" width="9.44140625" style="77" customWidth="1"/>
    <col min="12040" max="12041" width="9.33203125" style="77" customWidth="1"/>
    <col min="12042" max="12042" width="9.109375" style="77" customWidth="1"/>
    <col min="12043" max="12043" width="8.88671875" style="77" customWidth="1"/>
    <col min="12044" max="12044" width="9.109375" style="77" customWidth="1"/>
    <col min="12045" max="12045" width="9.21875" style="77" customWidth="1"/>
    <col min="12046" max="12047" width="7.21875" style="77" customWidth="1"/>
    <col min="12048" max="12048" width="7.5546875" style="77" customWidth="1"/>
    <col min="12049" max="12049" width="8.109375" style="77"/>
    <col min="12050" max="12050" width="8.88671875" style="77" bestFit="1" customWidth="1"/>
    <col min="12051" max="12289" width="8.109375" style="77"/>
    <col min="12290" max="12290" width="2.44140625" style="77" customWidth="1"/>
    <col min="12291" max="12291" width="13.21875" style="77" customWidth="1"/>
    <col min="12292" max="12292" width="0" style="77" hidden="1" customWidth="1"/>
    <col min="12293" max="12294" width="8.6640625" style="77" customWidth="1"/>
    <col min="12295" max="12295" width="9.44140625" style="77" customWidth="1"/>
    <col min="12296" max="12297" width="9.33203125" style="77" customWidth="1"/>
    <col min="12298" max="12298" width="9.109375" style="77" customWidth="1"/>
    <col min="12299" max="12299" width="8.88671875" style="77" customWidth="1"/>
    <col min="12300" max="12300" width="9.109375" style="77" customWidth="1"/>
    <col min="12301" max="12301" width="9.21875" style="77" customWidth="1"/>
    <col min="12302" max="12303" width="7.21875" style="77" customWidth="1"/>
    <col min="12304" max="12304" width="7.5546875" style="77" customWidth="1"/>
    <col min="12305" max="12305" width="8.109375" style="77"/>
    <col min="12306" max="12306" width="8.88671875" style="77" bestFit="1" customWidth="1"/>
    <col min="12307" max="12545" width="8.109375" style="77"/>
    <col min="12546" max="12546" width="2.44140625" style="77" customWidth="1"/>
    <col min="12547" max="12547" width="13.21875" style="77" customWidth="1"/>
    <col min="12548" max="12548" width="0" style="77" hidden="1" customWidth="1"/>
    <col min="12549" max="12550" width="8.6640625" style="77" customWidth="1"/>
    <col min="12551" max="12551" width="9.44140625" style="77" customWidth="1"/>
    <col min="12552" max="12553" width="9.33203125" style="77" customWidth="1"/>
    <col min="12554" max="12554" width="9.109375" style="77" customWidth="1"/>
    <col min="12555" max="12555" width="8.88671875" style="77" customWidth="1"/>
    <col min="12556" max="12556" width="9.109375" style="77" customWidth="1"/>
    <col min="12557" max="12557" width="9.21875" style="77" customWidth="1"/>
    <col min="12558" max="12559" width="7.21875" style="77" customWidth="1"/>
    <col min="12560" max="12560" width="7.5546875" style="77" customWidth="1"/>
    <col min="12561" max="12561" width="8.109375" style="77"/>
    <col min="12562" max="12562" width="8.88671875" style="77" bestFit="1" customWidth="1"/>
    <col min="12563" max="12801" width="8.109375" style="77"/>
    <col min="12802" max="12802" width="2.44140625" style="77" customWidth="1"/>
    <col min="12803" max="12803" width="13.21875" style="77" customWidth="1"/>
    <col min="12804" max="12804" width="0" style="77" hidden="1" customWidth="1"/>
    <col min="12805" max="12806" width="8.6640625" style="77" customWidth="1"/>
    <col min="12807" max="12807" width="9.44140625" style="77" customWidth="1"/>
    <col min="12808" max="12809" width="9.33203125" style="77" customWidth="1"/>
    <col min="12810" max="12810" width="9.109375" style="77" customWidth="1"/>
    <col min="12811" max="12811" width="8.88671875" style="77" customWidth="1"/>
    <col min="12812" max="12812" width="9.109375" style="77" customWidth="1"/>
    <col min="12813" max="12813" width="9.21875" style="77" customWidth="1"/>
    <col min="12814" max="12815" width="7.21875" style="77" customWidth="1"/>
    <col min="12816" max="12816" width="7.5546875" style="77" customWidth="1"/>
    <col min="12817" max="12817" width="8.109375" style="77"/>
    <col min="12818" max="12818" width="8.88671875" style="77" bestFit="1" customWidth="1"/>
    <col min="12819" max="13057" width="8.109375" style="77"/>
    <col min="13058" max="13058" width="2.44140625" style="77" customWidth="1"/>
    <col min="13059" max="13059" width="13.21875" style="77" customWidth="1"/>
    <col min="13060" max="13060" width="0" style="77" hidden="1" customWidth="1"/>
    <col min="13061" max="13062" width="8.6640625" style="77" customWidth="1"/>
    <col min="13063" max="13063" width="9.44140625" style="77" customWidth="1"/>
    <col min="13064" max="13065" width="9.33203125" style="77" customWidth="1"/>
    <col min="13066" max="13066" width="9.109375" style="77" customWidth="1"/>
    <col min="13067" max="13067" width="8.88671875" style="77" customWidth="1"/>
    <col min="13068" max="13068" width="9.109375" style="77" customWidth="1"/>
    <col min="13069" max="13069" width="9.21875" style="77" customWidth="1"/>
    <col min="13070" max="13071" width="7.21875" style="77" customWidth="1"/>
    <col min="13072" max="13072" width="7.5546875" style="77" customWidth="1"/>
    <col min="13073" max="13073" width="8.109375" style="77"/>
    <col min="13074" max="13074" width="8.88671875" style="77" bestFit="1" customWidth="1"/>
    <col min="13075" max="13313" width="8.109375" style="77"/>
    <col min="13314" max="13314" width="2.44140625" style="77" customWidth="1"/>
    <col min="13315" max="13315" width="13.21875" style="77" customWidth="1"/>
    <col min="13316" max="13316" width="0" style="77" hidden="1" customWidth="1"/>
    <col min="13317" max="13318" width="8.6640625" style="77" customWidth="1"/>
    <col min="13319" max="13319" width="9.44140625" style="77" customWidth="1"/>
    <col min="13320" max="13321" width="9.33203125" style="77" customWidth="1"/>
    <col min="13322" max="13322" width="9.109375" style="77" customWidth="1"/>
    <col min="13323" max="13323" width="8.88671875" style="77" customWidth="1"/>
    <col min="13324" max="13324" width="9.109375" style="77" customWidth="1"/>
    <col min="13325" max="13325" width="9.21875" style="77" customWidth="1"/>
    <col min="13326" max="13327" width="7.21875" style="77" customWidth="1"/>
    <col min="13328" max="13328" width="7.5546875" style="77" customWidth="1"/>
    <col min="13329" max="13329" width="8.109375" style="77"/>
    <col min="13330" max="13330" width="8.88671875" style="77" bestFit="1" customWidth="1"/>
    <col min="13331" max="13569" width="8.109375" style="77"/>
    <col min="13570" max="13570" width="2.44140625" style="77" customWidth="1"/>
    <col min="13571" max="13571" width="13.21875" style="77" customWidth="1"/>
    <col min="13572" max="13572" width="0" style="77" hidden="1" customWidth="1"/>
    <col min="13573" max="13574" width="8.6640625" style="77" customWidth="1"/>
    <col min="13575" max="13575" width="9.44140625" style="77" customWidth="1"/>
    <col min="13576" max="13577" width="9.33203125" style="77" customWidth="1"/>
    <col min="13578" max="13578" width="9.109375" style="77" customWidth="1"/>
    <col min="13579" max="13579" width="8.88671875" style="77" customWidth="1"/>
    <col min="13580" max="13580" width="9.109375" style="77" customWidth="1"/>
    <col min="13581" max="13581" width="9.21875" style="77" customWidth="1"/>
    <col min="13582" max="13583" width="7.21875" style="77" customWidth="1"/>
    <col min="13584" max="13584" width="7.5546875" style="77" customWidth="1"/>
    <col min="13585" max="13585" width="8.109375" style="77"/>
    <col min="13586" max="13586" width="8.88671875" style="77" bestFit="1" customWidth="1"/>
    <col min="13587" max="13825" width="8.109375" style="77"/>
    <col min="13826" max="13826" width="2.44140625" style="77" customWidth="1"/>
    <col min="13827" max="13827" width="13.21875" style="77" customWidth="1"/>
    <col min="13828" max="13828" width="0" style="77" hidden="1" customWidth="1"/>
    <col min="13829" max="13830" width="8.6640625" style="77" customWidth="1"/>
    <col min="13831" max="13831" width="9.44140625" style="77" customWidth="1"/>
    <col min="13832" max="13833" width="9.33203125" style="77" customWidth="1"/>
    <col min="13834" max="13834" width="9.109375" style="77" customWidth="1"/>
    <col min="13835" max="13835" width="8.88671875" style="77" customWidth="1"/>
    <col min="13836" max="13836" width="9.109375" style="77" customWidth="1"/>
    <col min="13837" max="13837" width="9.21875" style="77" customWidth="1"/>
    <col min="13838" max="13839" width="7.21875" style="77" customWidth="1"/>
    <col min="13840" max="13840" width="7.5546875" style="77" customWidth="1"/>
    <col min="13841" max="13841" width="8.109375" style="77"/>
    <col min="13842" max="13842" width="8.88671875" style="77" bestFit="1" customWidth="1"/>
    <col min="13843" max="14081" width="8.109375" style="77"/>
    <col min="14082" max="14082" width="2.44140625" style="77" customWidth="1"/>
    <col min="14083" max="14083" width="13.21875" style="77" customWidth="1"/>
    <col min="14084" max="14084" width="0" style="77" hidden="1" customWidth="1"/>
    <col min="14085" max="14086" width="8.6640625" style="77" customWidth="1"/>
    <col min="14087" max="14087" width="9.44140625" style="77" customWidth="1"/>
    <col min="14088" max="14089" width="9.33203125" style="77" customWidth="1"/>
    <col min="14090" max="14090" width="9.109375" style="77" customWidth="1"/>
    <col min="14091" max="14091" width="8.88671875" style="77" customWidth="1"/>
    <col min="14092" max="14092" width="9.109375" style="77" customWidth="1"/>
    <col min="14093" max="14093" width="9.21875" style="77" customWidth="1"/>
    <col min="14094" max="14095" width="7.21875" style="77" customWidth="1"/>
    <col min="14096" max="14096" width="7.5546875" style="77" customWidth="1"/>
    <col min="14097" max="14097" width="8.109375" style="77"/>
    <col min="14098" max="14098" width="8.88671875" style="77" bestFit="1" customWidth="1"/>
    <col min="14099" max="14337" width="8.109375" style="77"/>
    <col min="14338" max="14338" width="2.44140625" style="77" customWidth="1"/>
    <col min="14339" max="14339" width="13.21875" style="77" customWidth="1"/>
    <col min="14340" max="14340" width="0" style="77" hidden="1" customWidth="1"/>
    <col min="14341" max="14342" width="8.6640625" style="77" customWidth="1"/>
    <col min="14343" max="14343" width="9.44140625" style="77" customWidth="1"/>
    <col min="14344" max="14345" width="9.33203125" style="77" customWidth="1"/>
    <col min="14346" max="14346" width="9.109375" style="77" customWidth="1"/>
    <col min="14347" max="14347" width="8.88671875" style="77" customWidth="1"/>
    <col min="14348" max="14348" width="9.109375" style="77" customWidth="1"/>
    <col min="14349" max="14349" width="9.21875" style="77" customWidth="1"/>
    <col min="14350" max="14351" width="7.21875" style="77" customWidth="1"/>
    <col min="14352" max="14352" width="7.5546875" style="77" customWidth="1"/>
    <col min="14353" max="14353" width="8.109375" style="77"/>
    <col min="14354" max="14354" width="8.88671875" style="77" bestFit="1" customWidth="1"/>
    <col min="14355" max="14593" width="8.109375" style="77"/>
    <col min="14594" max="14594" width="2.44140625" style="77" customWidth="1"/>
    <col min="14595" max="14595" width="13.21875" style="77" customWidth="1"/>
    <col min="14596" max="14596" width="0" style="77" hidden="1" customWidth="1"/>
    <col min="14597" max="14598" width="8.6640625" style="77" customWidth="1"/>
    <col min="14599" max="14599" width="9.44140625" style="77" customWidth="1"/>
    <col min="14600" max="14601" width="9.33203125" style="77" customWidth="1"/>
    <col min="14602" max="14602" width="9.109375" style="77" customWidth="1"/>
    <col min="14603" max="14603" width="8.88671875" style="77" customWidth="1"/>
    <col min="14604" max="14604" width="9.109375" style="77" customWidth="1"/>
    <col min="14605" max="14605" width="9.21875" style="77" customWidth="1"/>
    <col min="14606" max="14607" width="7.21875" style="77" customWidth="1"/>
    <col min="14608" max="14608" width="7.5546875" style="77" customWidth="1"/>
    <col min="14609" max="14609" width="8.109375" style="77"/>
    <col min="14610" max="14610" width="8.88671875" style="77" bestFit="1" customWidth="1"/>
    <col min="14611" max="14849" width="8.109375" style="77"/>
    <col min="14850" max="14850" width="2.44140625" style="77" customWidth="1"/>
    <col min="14851" max="14851" width="13.21875" style="77" customWidth="1"/>
    <col min="14852" max="14852" width="0" style="77" hidden="1" customWidth="1"/>
    <col min="14853" max="14854" width="8.6640625" style="77" customWidth="1"/>
    <col min="14855" max="14855" width="9.44140625" style="77" customWidth="1"/>
    <col min="14856" max="14857" width="9.33203125" style="77" customWidth="1"/>
    <col min="14858" max="14858" width="9.109375" style="77" customWidth="1"/>
    <col min="14859" max="14859" width="8.88671875" style="77" customWidth="1"/>
    <col min="14860" max="14860" width="9.109375" style="77" customWidth="1"/>
    <col min="14861" max="14861" width="9.21875" style="77" customWidth="1"/>
    <col min="14862" max="14863" width="7.21875" style="77" customWidth="1"/>
    <col min="14864" max="14864" width="7.5546875" style="77" customWidth="1"/>
    <col min="14865" max="14865" width="8.109375" style="77"/>
    <col min="14866" max="14866" width="8.88671875" style="77" bestFit="1" customWidth="1"/>
    <col min="14867" max="15105" width="8.109375" style="77"/>
    <col min="15106" max="15106" width="2.44140625" style="77" customWidth="1"/>
    <col min="15107" max="15107" width="13.21875" style="77" customWidth="1"/>
    <col min="15108" max="15108" width="0" style="77" hidden="1" customWidth="1"/>
    <col min="15109" max="15110" width="8.6640625" style="77" customWidth="1"/>
    <col min="15111" max="15111" width="9.44140625" style="77" customWidth="1"/>
    <col min="15112" max="15113" width="9.33203125" style="77" customWidth="1"/>
    <col min="15114" max="15114" width="9.109375" style="77" customWidth="1"/>
    <col min="15115" max="15115" width="8.88671875" style="77" customWidth="1"/>
    <col min="15116" max="15116" width="9.109375" style="77" customWidth="1"/>
    <col min="15117" max="15117" width="9.21875" style="77" customWidth="1"/>
    <col min="15118" max="15119" width="7.21875" style="77" customWidth="1"/>
    <col min="15120" max="15120" width="7.5546875" style="77" customWidth="1"/>
    <col min="15121" max="15121" width="8.109375" style="77"/>
    <col min="15122" max="15122" width="8.88671875" style="77" bestFit="1" customWidth="1"/>
    <col min="15123" max="15361" width="8.109375" style="77"/>
    <col min="15362" max="15362" width="2.44140625" style="77" customWidth="1"/>
    <col min="15363" max="15363" width="13.21875" style="77" customWidth="1"/>
    <col min="15364" max="15364" width="0" style="77" hidden="1" customWidth="1"/>
    <col min="15365" max="15366" width="8.6640625" style="77" customWidth="1"/>
    <col min="15367" max="15367" width="9.44140625" style="77" customWidth="1"/>
    <col min="15368" max="15369" width="9.33203125" style="77" customWidth="1"/>
    <col min="15370" max="15370" width="9.109375" style="77" customWidth="1"/>
    <col min="15371" max="15371" width="8.88671875" style="77" customWidth="1"/>
    <col min="15372" max="15372" width="9.109375" style="77" customWidth="1"/>
    <col min="15373" max="15373" width="9.21875" style="77" customWidth="1"/>
    <col min="15374" max="15375" width="7.21875" style="77" customWidth="1"/>
    <col min="15376" max="15376" width="7.5546875" style="77" customWidth="1"/>
    <col min="15377" max="15377" width="8.109375" style="77"/>
    <col min="15378" max="15378" width="8.88671875" style="77" bestFit="1" customWidth="1"/>
    <col min="15379" max="15617" width="8.109375" style="77"/>
    <col min="15618" max="15618" width="2.44140625" style="77" customWidth="1"/>
    <col min="15619" max="15619" width="13.21875" style="77" customWidth="1"/>
    <col min="15620" max="15620" width="0" style="77" hidden="1" customWidth="1"/>
    <col min="15621" max="15622" width="8.6640625" style="77" customWidth="1"/>
    <col min="15623" max="15623" width="9.44140625" style="77" customWidth="1"/>
    <col min="15624" max="15625" width="9.33203125" style="77" customWidth="1"/>
    <col min="15626" max="15626" width="9.109375" style="77" customWidth="1"/>
    <col min="15627" max="15627" width="8.88671875" style="77" customWidth="1"/>
    <col min="15628" max="15628" width="9.109375" style="77" customWidth="1"/>
    <col min="15629" max="15629" width="9.21875" style="77" customWidth="1"/>
    <col min="15630" max="15631" width="7.21875" style="77" customWidth="1"/>
    <col min="15632" max="15632" width="7.5546875" style="77" customWidth="1"/>
    <col min="15633" max="15633" width="8.109375" style="77"/>
    <col min="15634" max="15634" width="8.88671875" style="77" bestFit="1" customWidth="1"/>
    <col min="15635" max="15873" width="8.109375" style="77"/>
    <col min="15874" max="15874" width="2.44140625" style="77" customWidth="1"/>
    <col min="15875" max="15875" width="13.21875" style="77" customWidth="1"/>
    <col min="15876" max="15876" width="0" style="77" hidden="1" customWidth="1"/>
    <col min="15877" max="15878" width="8.6640625" style="77" customWidth="1"/>
    <col min="15879" max="15879" width="9.44140625" style="77" customWidth="1"/>
    <col min="15880" max="15881" width="9.33203125" style="77" customWidth="1"/>
    <col min="15882" max="15882" width="9.109375" style="77" customWidth="1"/>
    <col min="15883" max="15883" width="8.88671875" style="77" customWidth="1"/>
    <col min="15884" max="15884" width="9.109375" style="77" customWidth="1"/>
    <col min="15885" max="15885" width="9.21875" style="77" customWidth="1"/>
    <col min="15886" max="15887" width="7.21875" style="77" customWidth="1"/>
    <col min="15888" max="15888" width="7.5546875" style="77" customWidth="1"/>
    <col min="15889" max="15889" width="8.109375" style="77"/>
    <col min="15890" max="15890" width="8.88671875" style="77" bestFit="1" customWidth="1"/>
    <col min="15891" max="16129" width="8.109375" style="77"/>
    <col min="16130" max="16130" width="2.44140625" style="77" customWidth="1"/>
    <col min="16131" max="16131" width="13.21875" style="77" customWidth="1"/>
    <col min="16132" max="16132" width="0" style="77" hidden="1" customWidth="1"/>
    <col min="16133" max="16134" width="8.6640625" style="77" customWidth="1"/>
    <col min="16135" max="16135" width="9.44140625" style="77" customWidth="1"/>
    <col min="16136" max="16137" width="9.33203125" style="77" customWidth="1"/>
    <col min="16138" max="16138" width="9.109375" style="77" customWidth="1"/>
    <col min="16139" max="16139" width="8.88671875" style="77" customWidth="1"/>
    <col min="16140" max="16140" width="9.109375" style="77" customWidth="1"/>
    <col min="16141" max="16141" width="9.21875" style="77" customWidth="1"/>
    <col min="16142" max="16143" width="7.21875" style="77" customWidth="1"/>
    <col min="16144" max="16144" width="7.5546875" style="77" customWidth="1"/>
    <col min="16145" max="16145" width="8.109375" style="77"/>
    <col min="16146" max="16146" width="8.88671875" style="77" bestFit="1" customWidth="1"/>
    <col min="16147" max="16384" width="8.109375" style="77"/>
  </cols>
  <sheetData>
    <row r="1" spans="1:22" ht="16.5">
      <c r="A1" s="76" t="s">
        <v>102</v>
      </c>
    </row>
    <row r="2" spans="1:22" ht="15.75">
      <c r="A2" s="160" t="s">
        <v>103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22" ht="16.5">
      <c r="A3" s="161" t="s">
        <v>129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</row>
    <row r="4" spans="1:22" s="81" customFormat="1" ht="36">
      <c r="A4" s="162" t="s">
        <v>3</v>
      </c>
      <c r="B4" s="165" t="s">
        <v>4</v>
      </c>
      <c r="C4" s="165" t="s">
        <v>104</v>
      </c>
      <c r="D4" s="165" t="s">
        <v>105</v>
      </c>
      <c r="E4" s="166" t="s">
        <v>106</v>
      </c>
      <c r="F4" s="167"/>
      <c r="G4" s="168"/>
      <c r="H4" s="172" t="s">
        <v>107</v>
      </c>
      <c r="I4" s="172"/>
      <c r="J4" s="172"/>
      <c r="K4" s="172" t="s">
        <v>108</v>
      </c>
      <c r="L4" s="172"/>
      <c r="M4" s="172"/>
      <c r="N4" s="172" t="s">
        <v>109</v>
      </c>
      <c r="O4" s="172"/>
      <c r="P4" s="172"/>
      <c r="Q4" s="79" t="s">
        <v>110</v>
      </c>
      <c r="R4" s="80" t="s">
        <v>111</v>
      </c>
    </row>
    <row r="5" spans="1:22" s="81" customFormat="1">
      <c r="A5" s="163"/>
      <c r="B5" s="165"/>
      <c r="C5" s="165"/>
      <c r="D5" s="165"/>
      <c r="E5" s="169"/>
      <c r="F5" s="170"/>
      <c r="G5" s="171"/>
      <c r="H5" s="172"/>
      <c r="I5" s="172"/>
      <c r="J5" s="172"/>
      <c r="K5" s="172"/>
      <c r="L5" s="172"/>
      <c r="M5" s="172"/>
      <c r="N5" s="172"/>
      <c r="O5" s="172"/>
      <c r="P5" s="172"/>
      <c r="Q5" s="157" t="s">
        <v>112</v>
      </c>
      <c r="R5" s="157" t="s">
        <v>113</v>
      </c>
    </row>
    <row r="6" spans="1:22" s="81" customFormat="1" ht="36">
      <c r="A6" s="164"/>
      <c r="B6" s="165"/>
      <c r="C6" s="165"/>
      <c r="D6" s="165"/>
      <c r="E6" s="82" t="s">
        <v>114</v>
      </c>
      <c r="F6" s="82" t="s">
        <v>115</v>
      </c>
      <c r="G6" s="82" t="s">
        <v>116</v>
      </c>
      <c r="H6" s="82" t="s">
        <v>114</v>
      </c>
      <c r="I6" s="82" t="s">
        <v>115</v>
      </c>
      <c r="J6" s="82" t="s">
        <v>116</v>
      </c>
      <c r="K6" s="82" t="s">
        <v>114</v>
      </c>
      <c r="L6" s="82" t="s">
        <v>115</v>
      </c>
      <c r="M6" s="82" t="s">
        <v>116</v>
      </c>
      <c r="N6" s="82" t="s">
        <v>114</v>
      </c>
      <c r="O6" s="82" t="s">
        <v>115</v>
      </c>
      <c r="P6" s="82" t="s">
        <v>116</v>
      </c>
      <c r="Q6" s="158"/>
      <c r="R6" s="158"/>
    </row>
    <row r="7" spans="1:22" s="81" customFormat="1" ht="15">
      <c r="A7" s="159" t="s">
        <v>24</v>
      </c>
      <c r="B7" s="159"/>
      <c r="C7" s="83">
        <f>SUM(C8:C34)</f>
        <v>3592438</v>
      </c>
      <c r="D7" s="84">
        <f>SUM(D8:D34)</f>
        <v>559</v>
      </c>
      <c r="E7" s="84">
        <v>3734363</v>
      </c>
      <c r="F7" s="84">
        <f>SUM(F8:F34)</f>
        <v>3769295</v>
      </c>
      <c r="G7" s="84">
        <v>3695125.7599999993</v>
      </c>
      <c r="H7" s="84">
        <v>958149.39999060426</v>
      </c>
      <c r="I7" s="84">
        <f>SUM(I8:I34)</f>
        <v>962098</v>
      </c>
      <c r="J7" s="84">
        <v>965946.39199999999</v>
      </c>
      <c r="K7" s="84">
        <v>630517.40381836006</v>
      </c>
      <c r="L7" s="84">
        <f>SUM(L8:L34)</f>
        <v>626254</v>
      </c>
      <c r="M7" s="84">
        <v>629385.27</v>
      </c>
      <c r="N7" s="84">
        <v>356245.21474511758</v>
      </c>
      <c r="O7" s="84">
        <v>361657.26854555798</v>
      </c>
      <c r="P7" s="84">
        <v>365273.84123101353</v>
      </c>
      <c r="Q7" s="85">
        <v>13.6</v>
      </c>
      <c r="R7" s="85">
        <v>0.1</v>
      </c>
      <c r="S7" s="86"/>
      <c r="T7" s="87"/>
      <c r="U7" s="87"/>
      <c r="V7" s="88"/>
    </row>
    <row r="8" spans="1:22" s="96" customFormat="1" ht="15">
      <c r="A8" s="89">
        <v>1</v>
      </c>
      <c r="B8" s="90" t="s">
        <v>27</v>
      </c>
      <c r="C8" s="91">
        <v>190535</v>
      </c>
      <c r="D8" s="10">
        <v>34</v>
      </c>
      <c r="E8" s="92">
        <v>353849</v>
      </c>
      <c r="F8" s="93">
        <v>361984</v>
      </c>
      <c r="G8" s="93">
        <v>360995.2</v>
      </c>
      <c r="H8" s="93">
        <v>92100</v>
      </c>
      <c r="I8" s="93">
        <v>93480</v>
      </c>
      <c r="J8" s="93">
        <v>93853.92</v>
      </c>
      <c r="K8" s="92">
        <v>60050</v>
      </c>
      <c r="L8" s="92">
        <v>61441</v>
      </c>
      <c r="M8" s="92">
        <v>61748.205000000002</v>
      </c>
      <c r="N8" s="92">
        <v>31500</v>
      </c>
      <c r="O8" s="92">
        <v>31618.5</v>
      </c>
      <c r="P8" s="92">
        <v>31934.685000000001</v>
      </c>
      <c r="Q8" s="94">
        <v>13.7</v>
      </c>
      <c r="R8" s="95">
        <v>0.1</v>
      </c>
      <c r="S8" s="86"/>
      <c r="T8" s="87"/>
      <c r="U8" s="87"/>
      <c r="V8" s="88"/>
    </row>
    <row r="9" spans="1:22" s="96" customFormat="1" ht="15">
      <c r="A9" s="89">
        <v>2</v>
      </c>
      <c r="B9" s="90" t="s">
        <v>28</v>
      </c>
      <c r="C9" s="91">
        <v>54536</v>
      </c>
      <c r="D9" s="10">
        <v>7</v>
      </c>
      <c r="E9" s="92">
        <v>60260</v>
      </c>
      <c r="F9" s="93">
        <v>60854</v>
      </c>
      <c r="G9" s="93">
        <v>60067.25</v>
      </c>
      <c r="H9" s="93">
        <v>15150</v>
      </c>
      <c r="I9" s="93">
        <v>15477</v>
      </c>
      <c r="J9" s="93">
        <v>15538.907999999999</v>
      </c>
      <c r="K9" s="92">
        <v>9769</v>
      </c>
      <c r="L9" s="92">
        <v>9680</v>
      </c>
      <c r="M9" s="92">
        <v>9728.4</v>
      </c>
      <c r="N9" s="92">
        <v>7307</v>
      </c>
      <c r="O9" s="92">
        <v>7414.0950000000003</v>
      </c>
      <c r="P9" s="92">
        <v>7488.2359500000002</v>
      </c>
      <c r="Q9" s="94">
        <v>15.6</v>
      </c>
      <c r="R9" s="95">
        <v>0.1</v>
      </c>
      <c r="S9" s="86"/>
      <c r="T9" s="87"/>
      <c r="U9" s="87"/>
      <c r="V9" s="88"/>
    </row>
    <row r="10" spans="1:22" s="98" customFormat="1" ht="15">
      <c r="A10" s="89">
        <v>3</v>
      </c>
      <c r="B10" s="90" t="s">
        <v>29</v>
      </c>
      <c r="C10" s="91">
        <v>57112</v>
      </c>
      <c r="D10" s="11">
        <v>11</v>
      </c>
      <c r="E10" s="93">
        <v>110045</v>
      </c>
      <c r="F10" s="93">
        <v>111275</v>
      </c>
      <c r="G10" s="93">
        <v>109629.4</v>
      </c>
      <c r="H10" s="93">
        <v>28934</v>
      </c>
      <c r="I10" s="93">
        <v>29091</v>
      </c>
      <c r="J10" s="93">
        <v>29207.364000000001</v>
      </c>
      <c r="K10" s="93">
        <v>18861</v>
      </c>
      <c r="L10" s="93">
        <v>18890</v>
      </c>
      <c r="M10" s="93">
        <v>18984.45</v>
      </c>
      <c r="N10" s="93">
        <v>9406</v>
      </c>
      <c r="O10" s="93">
        <v>9875.61</v>
      </c>
      <c r="P10" s="93">
        <v>9974.3661000000011</v>
      </c>
      <c r="Q10" s="97">
        <v>14.2</v>
      </c>
      <c r="R10" s="95">
        <v>0.2</v>
      </c>
      <c r="S10" s="86"/>
      <c r="T10" s="87"/>
      <c r="U10" s="87"/>
      <c r="V10" s="99"/>
    </row>
    <row r="11" spans="1:22" s="98" customFormat="1" ht="15">
      <c r="A11" s="89">
        <v>4</v>
      </c>
      <c r="B11" s="90" t="s">
        <v>30</v>
      </c>
      <c r="C11" s="91">
        <v>272401</v>
      </c>
      <c r="D11" s="10">
        <v>26</v>
      </c>
      <c r="E11" s="93">
        <v>219198</v>
      </c>
      <c r="F11" s="93">
        <v>220400</v>
      </c>
      <c r="G11" s="93">
        <v>214701.74</v>
      </c>
      <c r="H11" s="93">
        <v>57641</v>
      </c>
      <c r="I11" s="93">
        <v>57424</v>
      </c>
      <c r="J11" s="93">
        <v>57653.696000000004</v>
      </c>
      <c r="K11" s="93">
        <v>36448</v>
      </c>
      <c r="L11" s="93">
        <v>36482</v>
      </c>
      <c r="M11" s="93">
        <v>36664.410000000003</v>
      </c>
      <c r="N11" s="93">
        <v>24540</v>
      </c>
      <c r="O11" s="93">
        <v>24192.584999999999</v>
      </c>
      <c r="P11" s="93">
        <v>24434.510849999999</v>
      </c>
      <c r="Q11" s="97">
        <v>15.3</v>
      </c>
      <c r="R11" s="95">
        <v>0.1</v>
      </c>
      <c r="S11" s="86"/>
      <c r="T11" s="87"/>
      <c r="U11" s="87"/>
      <c r="V11" s="99"/>
    </row>
    <row r="12" spans="1:22" s="96" customFormat="1" ht="15">
      <c r="A12" s="89">
        <v>5</v>
      </c>
      <c r="B12" s="90" t="s">
        <v>31</v>
      </c>
      <c r="C12" s="91">
        <v>148723</v>
      </c>
      <c r="D12" s="10">
        <v>24</v>
      </c>
      <c r="E12" s="92">
        <v>142529</v>
      </c>
      <c r="F12" s="93">
        <v>144211</v>
      </c>
      <c r="G12" s="93">
        <v>140844</v>
      </c>
      <c r="H12" s="93">
        <v>36139</v>
      </c>
      <c r="I12" s="93">
        <v>36238</v>
      </c>
      <c r="J12" s="93">
        <v>36382.951999999997</v>
      </c>
      <c r="K12" s="92">
        <v>22750</v>
      </c>
      <c r="L12" s="92">
        <v>22673</v>
      </c>
      <c r="M12" s="92">
        <v>22786.365000000002</v>
      </c>
      <c r="N12" s="92">
        <v>12689</v>
      </c>
      <c r="O12" s="92">
        <v>12805</v>
      </c>
      <c r="P12" s="92">
        <v>12933.05</v>
      </c>
      <c r="Q12" s="94">
        <v>13.1</v>
      </c>
      <c r="R12" s="95">
        <v>0.1</v>
      </c>
      <c r="S12" s="86"/>
      <c r="T12" s="87"/>
      <c r="U12" s="87"/>
      <c r="V12" s="88"/>
    </row>
    <row r="13" spans="1:22" s="96" customFormat="1" ht="15">
      <c r="A13" s="89">
        <v>6</v>
      </c>
      <c r="B13" s="90" t="s">
        <v>32</v>
      </c>
      <c r="C13" s="91">
        <v>258514</v>
      </c>
      <c r="D13" s="10">
        <v>37</v>
      </c>
      <c r="E13" s="92">
        <v>232557</v>
      </c>
      <c r="F13" s="93">
        <v>232978</v>
      </c>
      <c r="G13" s="93">
        <v>227233.17</v>
      </c>
      <c r="H13" s="93">
        <v>55951</v>
      </c>
      <c r="I13" s="93">
        <v>56042</v>
      </c>
      <c r="J13" s="93">
        <v>56266.167999999998</v>
      </c>
      <c r="K13" s="92">
        <v>36819</v>
      </c>
      <c r="L13" s="92">
        <v>36726</v>
      </c>
      <c r="M13" s="92">
        <v>36909.629999999997</v>
      </c>
      <c r="N13" s="92">
        <v>20013</v>
      </c>
      <c r="O13" s="92">
        <v>23723.724999999999</v>
      </c>
      <c r="P13" s="92">
        <v>23960.962249999997</v>
      </c>
      <c r="Q13" s="94">
        <v>13.4</v>
      </c>
      <c r="R13" s="95">
        <v>0.1</v>
      </c>
      <c r="S13" s="86"/>
      <c r="T13" s="87"/>
      <c r="U13" s="87"/>
      <c r="V13" s="88"/>
    </row>
    <row r="14" spans="1:22" s="96" customFormat="1" ht="15">
      <c r="A14" s="89">
        <v>7</v>
      </c>
      <c r="B14" s="90" t="s">
        <v>33</v>
      </c>
      <c r="C14" s="91">
        <v>112105</v>
      </c>
      <c r="D14" s="10">
        <v>14</v>
      </c>
      <c r="E14" s="92">
        <v>78877</v>
      </c>
      <c r="F14" s="93">
        <v>78914</v>
      </c>
      <c r="G14" s="93">
        <v>77503</v>
      </c>
      <c r="H14" s="93">
        <v>19309</v>
      </c>
      <c r="I14" s="93">
        <v>19394</v>
      </c>
      <c r="J14" s="93">
        <v>19471.576000000001</v>
      </c>
      <c r="K14" s="92">
        <v>13096</v>
      </c>
      <c r="L14" s="92">
        <v>12846</v>
      </c>
      <c r="M14" s="92">
        <v>12910.23</v>
      </c>
      <c r="N14" s="92">
        <v>8738</v>
      </c>
      <c r="O14" s="92">
        <v>8733.01</v>
      </c>
      <c r="P14" s="92">
        <v>8820.3400999999994</v>
      </c>
      <c r="Q14" s="94">
        <v>11.6</v>
      </c>
      <c r="R14" s="100">
        <v>0.2</v>
      </c>
      <c r="S14" s="86"/>
      <c r="T14" s="87"/>
      <c r="U14" s="87"/>
      <c r="V14" s="88"/>
    </row>
    <row r="15" spans="1:22" s="96" customFormat="1" ht="15">
      <c r="A15" s="89">
        <v>8</v>
      </c>
      <c r="B15" s="90" t="s">
        <v>34</v>
      </c>
      <c r="C15" s="91">
        <v>189333</v>
      </c>
      <c r="D15" s="10">
        <v>29</v>
      </c>
      <c r="E15" s="101">
        <v>188817</v>
      </c>
      <c r="F15" s="101">
        <v>190013</v>
      </c>
      <c r="G15" s="101">
        <v>186337</v>
      </c>
      <c r="H15" s="101">
        <v>48132.912910000014</v>
      </c>
      <c r="I15" s="101">
        <v>48191</v>
      </c>
      <c r="J15" s="101">
        <v>48383.764000000003</v>
      </c>
      <c r="K15" s="101">
        <v>31022</v>
      </c>
      <c r="L15" s="101">
        <v>30253</v>
      </c>
      <c r="M15" s="101">
        <v>30404.264999999999</v>
      </c>
      <c r="N15" s="101">
        <v>15914</v>
      </c>
      <c r="O15" s="101">
        <v>15706.81</v>
      </c>
      <c r="P15" s="101">
        <v>15863.8781</v>
      </c>
      <c r="Q15" s="102">
        <v>11.3</v>
      </c>
      <c r="R15" s="100">
        <v>0.1</v>
      </c>
      <c r="S15" s="86"/>
      <c r="T15" s="87"/>
      <c r="U15" s="87"/>
      <c r="V15" s="88"/>
    </row>
    <row r="16" spans="1:22" s="96" customFormat="1" ht="15">
      <c r="A16" s="89">
        <v>9</v>
      </c>
      <c r="B16" s="90" t="s">
        <v>35</v>
      </c>
      <c r="C16" s="91">
        <v>176570</v>
      </c>
      <c r="D16" s="10">
        <v>23</v>
      </c>
      <c r="E16" s="92">
        <v>181002</v>
      </c>
      <c r="F16" s="93">
        <v>182342</v>
      </c>
      <c r="G16" s="93">
        <v>179969.92000000001</v>
      </c>
      <c r="H16" s="93">
        <v>46133</v>
      </c>
      <c r="I16" s="93">
        <v>46578</v>
      </c>
      <c r="J16" s="93">
        <v>46764.311999999998</v>
      </c>
      <c r="K16" s="92">
        <v>28741</v>
      </c>
      <c r="L16" s="92">
        <v>28742</v>
      </c>
      <c r="M16" s="92">
        <v>28885.71</v>
      </c>
      <c r="N16" s="92">
        <v>15431</v>
      </c>
      <c r="O16" s="92">
        <v>15761.97</v>
      </c>
      <c r="P16" s="92">
        <v>15919.589699999999</v>
      </c>
      <c r="Q16" s="94">
        <v>16</v>
      </c>
      <c r="R16" s="95">
        <v>0.1</v>
      </c>
      <c r="S16" s="86"/>
      <c r="T16" s="87"/>
      <c r="U16" s="87"/>
      <c r="V16" s="88"/>
    </row>
    <row r="17" spans="1:22" s="96" customFormat="1" ht="15">
      <c r="A17" s="89">
        <v>10</v>
      </c>
      <c r="B17" s="90" t="s">
        <v>36</v>
      </c>
      <c r="C17" s="91">
        <v>201533</v>
      </c>
      <c r="D17" s="10">
        <v>25</v>
      </c>
      <c r="E17" s="92">
        <v>157828</v>
      </c>
      <c r="F17" s="93">
        <v>159224</v>
      </c>
      <c r="G17" s="93">
        <v>156148.66</v>
      </c>
      <c r="H17" s="93">
        <v>38194</v>
      </c>
      <c r="I17" s="93">
        <v>38091</v>
      </c>
      <c r="J17" s="93">
        <v>38243.364000000001</v>
      </c>
      <c r="K17" s="92">
        <v>25597</v>
      </c>
      <c r="L17" s="92">
        <v>25600</v>
      </c>
      <c r="M17" s="92">
        <v>25728</v>
      </c>
      <c r="N17" s="92">
        <v>15167</v>
      </c>
      <c r="O17" s="92">
        <v>14928.66</v>
      </c>
      <c r="P17" s="92">
        <v>15077.946599999999</v>
      </c>
      <c r="Q17" s="94">
        <v>12.2</v>
      </c>
      <c r="R17" s="95">
        <v>0.1</v>
      </c>
      <c r="S17" s="86"/>
      <c r="T17" s="87"/>
      <c r="U17" s="87"/>
      <c r="V17" s="88"/>
    </row>
    <row r="18" spans="1:22" s="96" customFormat="1" ht="15">
      <c r="A18" s="89">
        <v>11</v>
      </c>
      <c r="B18" s="90" t="s">
        <v>39</v>
      </c>
      <c r="C18" s="91">
        <v>226163</v>
      </c>
      <c r="D18" s="93">
        <v>31</v>
      </c>
      <c r="E18" s="92">
        <v>256715</v>
      </c>
      <c r="F18" s="93">
        <v>259071</v>
      </c>
      <c r="G18" s="93">
        <v>251845.95</v>
      </c>
      <c r="H18" s="93">
        <v>66745</v>
      </c>
      <c r="I18" s="93">
        <v>67250</v>
      </c>
      <c r="J18" s="93">
        <v>67519</v>
      </c>
      <c r="K18" s="92">
        <v>43641</v>
      </c>
      <c r="L18" s="92">
        <v>43072</v>
      </c>
      <c r="M18" s="92">
        <v>43287.360000000001</v>
      </c>
      <c r="N18" s="92">
        <v>20992</v>
      </c>
      <c r="O18" s="92">
        <v>21419.81</v>
      </c>
      <c r="P18" s="92">
        <v>21634.008100000003</v>
      </c>
      <c r="Q18" s="94">
        <v>16.3</v>
      </c>
      <c r="R18" s="95">
        <v>0.5</v>
      </c>
      <c r="S18" s="86"/>
      <c r="T18" s="87"/>
      <c r="U18" s="87"/>
      <c r="V18" s="88"/>
    </row>
    <row r="19" spans="1:22" s="96" customFormat="1" ht="15">
      <c r="A19" s="89">
        <v>12</v>
      </c>
      <c r="B19" s="90" t="s">
        <v>40</v>
      </c>
      <c r="C19" s="91">
        <v>237346</v>
      </c>
      <c r="D19" s="93">
        <v>30</v>
      </c>
      <c r="E19" s="93">
        <v>219339</v>
      </c>
      <c r="F19" s="93">
        <v>221163</v>
      </c>
      <c r="G19" s="93">
        <v>214732.78</v>
      </c>
      <c r="H19" s="93">
        <v>52582</v>
      </c>
      <c r="I19" s="93">
        <v>52387</v>
      </c>
      <c r="J19" s="93">
        <v>52596.548000000003</v>
      </c>
      <c r="K19" s="93">
        <v>34486</v>
      </c>
      <c r="L19" s="93">
        <v>34231</v>
      </c>
      <c r="M19" s="93">
        <v>34402.154999999999</v>
      </c>
      <c r="N19" s="93">
        <v>18260</v>
      </c>
      <c r="O19" s="93">
        <v>19650.75</v>
      </c>
      <c r="P19" s="93">
        <v>19847.2575</v>
      </c>
      <c r="Q19" s="97">
        <v>11</v>
      </c>
      <c r="R19" s="95">
        <v>0.1</v>
      </c>
      <c r="S19" s="86"/>
      <c r="T19" s="87"/>
      <c r="U19" s="87"/>
      <c r="V19" s="88"/>
    </row>
    <row r="20" spans="1:22" s="96" customFormat="1" ht="15">
      <c r="A20" s="89">
        <v>13</v>
      </c>
      <c r="B20" s="90" t="s">
        <v>41</v>
      </c>
      <c r="C20" s="91">
        <v>87192</v>
      </c>
      <c r="D20" s="93">
        <v>13</v>
      </c>
      <c r="E20" s="92">
        <v>87010</v>
      </c>
      <c r="F20" s="93">
        <v>87669</v>
      </c>
      <c r="G20" s="93">
        <v>85565.64</v>
      </c>
      <c r="H20" s="93">
        <v>21645</v>
      </c>
      <c r="I20" s="93">
        <v>21692</v>
      </c>
      <c r="J20" s="93">
        <v>21778.768</v>
      </c>
      <c r="K20" s="92">
        <v>13814</v>
      </c>
      <c r="L20" s="92">
        <v>13683</v>
      </c>
      <c r="M20" s="92">
        <v>13751.415000000001</v>
      </c>
      <c r="N20" s="92">
        <v>7808</v>
      </c>
      <c r="O20" s="92">
        <v>8077</v>
      </c>
      <c r="P20" s="92">
        <v>8157.77</v>
      </c>
      <c r="Q20" s="94">
        <v>13.5</v>
      </c>
      <c r="R20" s="95">
        <v>0.1</v>
      </c>
      <c r="S20" s="86"/>
      <c r="T20" s="87"/>
      <c r="U20" s="87"/>
      <c r="V20" s="88"/>
    </row>
    <row r="21" spans="1:22" s="96" customFormat="1" ht="15">
      <c r="A21" s="89">
        <v>14</v>
      </c>
      <c r="B21" s="90" t="s">
        <v>42</v>
      </c>
      <c r="C21" s="91">
        <v>220140</v>
      </c>
      <c r="D21" s="93">
        <v>34</v>
      </c>
      <c r="E21" s="92">
        <v>215728</v>
      </c>
      <c r="F21" s="93">
        <v>216452</v>
      </c>
      <c r="G21" s="93">
        <v>215439.91</v>
      </c>
      <c r="H21" s="93">
        <v>56167</v>
      </c>
      <c r="I21" s="93">
        <v>55985</v>
      </c>
      <c r="J21" s="93">
        <v>56208.94</v>
      </c>
      <c r="K21" s="92">
        <v>35279</v>
      </c>
      <c r="L21" s="92">
        <v>34748</v>
      </c>
      <c r="M21" s="92">
        <v>34921.74</v>
      </c>
      <c r="N21" s="92">
        <v>19392</v>
      </c>
      <c r="O21" s="92">
        <v>19503.985000000001</v>
      </c>
      <c r="P21" s="92">
        <v>19699.024850000002</v>
      </c>
      <c r="Q21" s="94">
        <v>13.5</v>
      </c>
      <c r="R21" s="95">
        <v>0.1</v>
      </c>
      <c r="S21" s="86"/>
      <c r="T21" s="87"/>
      <c r="U21" s="87"/>
      <c r="V21" s="88"/>
    </row>
    <row r="22" spans="1:22" s="96" customFormat="1" ht="15">
      <c r="A22" s="89">
        <v>15</v>
      </c>
      <c r="B22" s="90" t="s">
        <v>43</v>
      </c>
      <c r="C22" s="91">
        <v>171744</v>
      </c>
      <c r="D22" s="93">
        <v>26</v>
      </c>
      <c r="E22" s="92">
        <v>161032</v>
      </c>
      <c r="F22" s="93">
        <v>162270</v>
      </c>
      <c r="G22" s="93">
        <v>158216.70000000001</v>
      </c>
      <c r="H22" s="93">
        <v>39414</v>
      </c>
      <c r="I22" s="93">
        <v>40067</v>
      </c>
      <c r="J22" s="93">
        <v>40227.267999999996</v>
      </c>
      <c r="K22" s="92">
        <v>25863</v>
      </c>
      <c r="L22" s="92">
        <v>25731</v>
      </c>
      <c r="M22" s="92">
        <v>25859.654999999999</v>
      </c>
      <c r="N22" s="92">
        <v>1990</v>
      </c>
      <c r="O22" s="92">
        <v>1994.625</v>
      </c>
      <c r="P22" s="92">
        <v>2014.57125</v>
      </c>
      <c r="Q22" s="94">
        <v>11.4</v>
      </c>
      <c r="R22" s="95">
        <v>0.1</v>
      </c>
      <c r="S22" s="86"/>
      <c r="T22" s="87"/>
      <c r="U22" s="87"/>
      <c r="V22" s="88"/>
    </row>
    <row r="23" spans="1:22" s="96" customFormat="1" ht="15">
      <c r="A23" s="89">
        <v>16</v>
      </c>
      <c r="B23" s="90" t="s">
        <v>44</v>
      </c>
      <c r="C23" s="91">
        <v>123403</v>
      </c>
      <c r="D23" s="93">
        <v>20</v>
      </c>
      <c r="E23" s="92">
        <v>116001</v>
      </c>
      <c r="F23" s="93">
        <v>117405</v>
      </c>
      <c r="G23" s="93">
        <v>114993.5</v>
      </c>
      <c r="H23" s="93">
        <v>28455</v>
      </c>
      <c r="I23" s="93">
        <v>28528</v>
      </c>
      <c r="J23" s="93">
        <v>28642.112000000001</v>
      </c>
      <c r="K23" s="92">
        <v>19344</v>
      </c>
      <c r="L23" s="92">
        <v>18887</v>
      </c>
      <c r="M23" s="92">
        <v>18981.435000000001</v>
      </c>
      <c r="N23" s="92">
        <v>12695</v>
      </c>
      <c r="O23" s="92">
        <v>12759.69</v>
      </c>
      <c r="P23" s="92">
        <v>12887.286900000001</v>
      </c>
      <c r="Q23" s="94">
        <v>14.4</v>
      </c>
      <c r="R23" s="95">
        <v>0.1</v>
      </c>
      <c r="S23" s="86"/>
      <c r="T23" s="87"/>
      <c r="U23" s="87"/>
      <c r="V23" s="88"/>
    </row>
    <row r="24" spans="1:22" s="96" customFormat="1" ht="15">
      <c r="A24" s="89">
        <v>17</v>
      </c>
      <c r="B24" s="90" t="s">
        <v>47</v>
      </c>
      <c r="C24" s="91">
        <v>81490</v>
      </c>
      <c r="D24" s="93">
        <v>14</v>
      </c>
      <c r="E24" s="92">
        <v>95108</v>
      </c>
      <c r="F24" s="93">
        <v>97293</v>
      </c>
      <c r="G24" s="93">
        <v>93377.05</v>
      </c>
      <c r="H24" s="93">
        <v>25499</v>
      </c>
      <c r="I24" s="93">
        <v>25425</v>
      </c>
      <c r="J24" s="93">
        <v>25526.7</v>
      </c>
      <c r="K24" s="92">
        <v>17360</v>
      </c>
      <c r="L24" s="92">
        <v>17367</v>
      </c>
      <c r="M24" s="92">
        <v>17453.834999999999</v>
      </c>
      <c r="N24" s="92">
        <v>11023</v>
      </c>
      <c r="O24" s="92">
        <v>11007.375</v>
      </c>
      <c r="P24" s="92">
        <v>11117.44875</v>
      </c>
      <c r="Q24" s="94">
        <v>13.4</v>
      </c>
      <c r="R24" s="95">
        <v>0.1</v>
      </c>
      <c r="S24" s="86"/>
      <c r="T24" s="87"/>
      <c r="U24" s="87"/>
      <c r="V24" s="88"/>
    </row>
    <row r="25" spans="1:22" s="96" customFormat="1" ht="15">
      <c r="A25" s="89">
        <v>18</v>
      </c>
      <c r="B25" s="90" t="s">
        <v>48</v>
      </c>
      <c r="C25" s="91">
        <v>111596</v>
      </c>
      <c r="D25" s="93">
        <v>17</v>
      </c>
      <c r="E25" s="92">
        <v>115514</v>
      </c>
      <c r="F25" s="93">
        <v>116359</v>
      </c>
      <c r="G25" s="93">
        <v>113218.4</v>
      </c>
      <c r="H25" s="93">
        <v>30974</v>
      </c>
      <c r="I25" s="93">
        <v>30985</v>
      </c>
      <c r="J25" s="93">
        <v>31108.94</v>
      </c>
      <c r="K25" s="92">
        <v>20002</v>
      </c>
      <c r="L25" s="92">
        <v>19469</v>
      </c>
      <c r="M25" s="92">
        <v>19566.345000000001</v>
      </c>
      <c r="N25" s="92">
        <v>13080</v>
      </c>
      <c r="O25" s="92">
        <v>13289.62</v>
      </c>
      <c r="P25" s="92">
        <v>13422.5162</v>
      </c>
      <c r="Q25" s="94">
        <v>14.4</v>
      </c>
      <c r="R25" s="95">
        <v>0.1</v>
      </c>
      <c r="S25" s="86"/>
      <c r="T25" s="87"/>
      <c r="U25" s="87"/>
      <c r="V25" s="88"/>
    </row>
    <row r="26" spans="1:22" s="96" customFormat="1" ht="15">
      <c r="A26" s="89">
        <v>19</v>
      </c>
      <c r="B26" s="90" t="s">
        <v>49</v>
      </c>
      <c r="C26" s="91">
        <v>133573</v>
      </c>
      <c r="D26" s="93">
        <v>21</v>
      </c>
      <c r="E26" s="92">
        <v>143261</v>
      </c>
      <c r="F26" s="93">
        <v>143413</v>
      </c>
      <c r="G26" s="93">
        <v>140839.15</v>
      </c>
      <c r="H26" s="93">
        <v>37579.48708060434</v>
      </c>
      <c r="I26" s="93">
        <v>37767</v>
      </c>
      <c r="J26" s="93">
        <v>37918.067999999999</v>
      </c>
      <c r="K26" s="92">
        <v>26473.403818359991</v>
      </c>
      <c r="L26" s="92">
        <v>25858</v>
      </c>
      <c r="M26" s="92">
        <v>25987.29</v>
      </c>
      <c r="N26" s="92">
        <v>18266.514745117573</v>
      </c>
      <c r="O26" s="92">
        <v>18172.993545558016</v>
      </c>
      <c r="P26" s="92">
        <v>18354.723481013596</v>
      </c>
      <c r="Q26" s="94">
        <v>9.1</v>
      </c>
      <c r="R26" s="95">
        <v>0.1</v>
      </c>
      <c r="S26" s="86"/>
      <c r="T26" s="87"/>
      <c r="U26" s="87"/>
      <c r="V26" s="88"/>
    </row>
    <row r="27" spans="1:22" s="96" customFormat="1" ht="15">
      <c r="A27" s="89">
        <v>20</v>
      </c>
      <c r="B27" s="90" t="s">
        <v>50</v>
      </c>
      <c r="C27" s="91">
        <v>141328</v>
      </c>
      <c r="D27" s="93">
        <v>25</v>
      </c>
      <c r="E27" s="92">
        <v>150594</v>
      </c>
      <c r="F27" s="93">
        <v>151484</v>
      </c>
      <c r="G27" s="93">
        <v>148102.51</v>
      </c>
      <c r="H27" s="93">
        <v>39779</v>
      </c>
      <c r="I27" s="93">
        <v>39803</v>
      </c>
      <c r="J27" s="93">
        <v>39962.212</v>
      </c>
      <c r="K27" s="92">
        <v>25887</v>
      </c>
      <c r="L27" s="92">
        <v>25742</v>
      </c>
      <c r="M27" s="92">
        <v>25870.71</v>
      </c>
      <c r="N27" s="92">
        <v>14776</v>
      </c>
      <c r="O27" s="92">
        <v>14581.94</v>
      </c>
      <c r="P27" s="92">
        <v>14727.759400000001</v>
      </c>
      <c r="Q27" s="94">
        <v>13</v>
      </c>
      <c r="R27" s="95">
        <v>0.1</v>
      </c>
      <c r="S27" s="86"/>
      <c r="T27" s="87"/>
      <c r="U27" s="87"/>
      <c r="V27" s="88"/>
    </row>
    <row r="28" spans="1:22" s="96" customFormat="1" ht="15">
      <c r="A28" s="89">
        <v>21</v>
      </c>
      <c r="B28" s="90" t="s">
        <v>53</v>
      </c>
      <c r="C28" s="91">
        <v>57431</v>
      </c>
      <c r="D28" s="93">
        <v>16</v>
      </c>
      <c r="E28" s="92">
        <v>70204</v>
      </c>
      <c r="F28" s="93">
        <v>71134</v>
      </c>
      <c r="G28" s="93">
        <v>70527.73</v>
      </c>
      <c r="H28" s="93">
        <v>19603</v>
      </c>
      <c r="I28" s="93">
        <v>19709</v>
      </c>
      <c r="J28" s="93">
        <v>19787.835999999999</v>
      </c>
      <c r="K28" s="103">
        <v>13300</v>
      </c>
      <c r="L28" s="103">
        <v>13001</v>
      </c>
      <c r="M28" s="103">
        <v>13066.004999999999</v>
      </c>
      <c r="N28" s="103">
        <v>9142.6999999999989</v>
      </c>
      <c r="O28" s="103">
        <v>7321.5050000000001</v>
      </c>
      <c r="P28" s="103">
        <v>7394.7200499999999</v>
      </c>
      <c r="Q28" s="94">
        <v>15</v>
      </c>
      <c r="R28" s="95">
        <v>0.1</v>
      </c>
      <c r="S28" s="86"/>
      <c r="T28" s="87"/>
      <c r="U28" s="87"/>
      <c r="V28" s="88"/>
    </row>
    <row r="29" spans="1:22" s="96" customFormat="1" ht="15">
      <c r="A29" s="89">
        <v>22</v>
      </c>
      <c r="B29" s="90" t="s">
        <v>54</v>
      </c>
      <c r="C29" s="91">
        <v>88189</v>
      </c>
      <c r="D29" s="93">
        <v>16</v>
      </c>
      <c r="E29" s="92">
        <v>93291</v>
      </c>
      <c r="F29" s="93">
        <v>94306</v>
      </c>
      <c r="G29" s="93">
        <v>92325.57</v>
      </c>
      <c r="H29" s="93">
        <v>25212</v>
      </c>
      <c r="I29" s="93">
        <v>25173</v>
      </c>
      <c r="J29" s="93">
        <v>25273.691999999999</v>
      </c>
      <c r="K29" s="92">
        <v>17167</v>
      </c>
      <c r="L29" s="92">
        <v>17058</v>
      </c>
      <c r="M29" s="92">
        <v>17143.29</v>
      </c>
      <c r="N29" s="92">
        <v>9956</v>
      </c>
      <c r="O29" s="92">
        <v>10929.56</v>
      </c>
      <c r="P29" s="92">
        <v>11038.855599999999</v>
      </c>
      <c r="Q29" s="94">
        <v>13.6</v>
      </c>
      <c r="R29" s="95">
        <v>0.5</v>
      </c>
      <c r="S29" s="86"/>
      <c r="T29" s="87"/>
      <c r="U29" s="87"/>
      <c r="V29" s="88"/>
    </row>
    <row r="30" spans="1:22" s="96" customFormat="1" ht="15">
      <c r="A30" s="89">
        <v>23</v>
      </c>
      <c r="B30" s="90" t="s">
        <v>55</v>
      </c>
      <c r="C30" s="91">
        <v>103142</v>
      </c>
      <c r="D30" s="93">
        <v>21</v>
      </c>
      <c r="E30" s="92">
        <v>111011</v>
      </c>
      <c r="F30" s="93">
        <v>111619</v>
      </c>
      <c r="G30" s="93">
        <v>107457.57</v>
      </c>
      <c r="H30" s="93">
        <v>30152</v>
      </c>
      <c r="I30" s="93">
        <v>30214</v>
      </c>
      <c r="J30" s="93">
        <v>30334.856</v>
      </c>
      <c r="K30" s="92">
        <v>20991</v>
      </c>
      <c r="L30" s="92">
        <v>20751</v>
      </c>
      <c r="M30" s="92">
        <v>20854.755000000001</v>
      </c>
      <c r="N30" s="92">
        <v>15226</v>
      </c>
      <c r="O30" s="92">
        <v>15197.565000000001</v>
      </c>
      <c r="P30" s="92">
        <v>15349.540650000001</v>
      </c>
      <c r="Q30" s="94">
        <v>13.9</v>
      </c>
      <c r="R30" s="95">
        <v>0.2</v>
      </c>
      <c r="S30" s="86"/>
      <c r="T30" s="87"/>
      <c r="U30" s="87"/>
      <c r="V30" s="88"/>
    </row>
    <row r="31" spans="1:22" s="96" customFormat="1" ht="15">
      <c r="A31" s="89">
        <v>24</v>
      </c>
      <c r="B31" s="90" t="s">
        <v>56</v>
      </c>
      <c r="C31" s="91">
        <v>43686</v>
      </c>
      <c r="D31" s="93">
        <v>10</v>
      </c>
      <c r="E31" s="92">
        <v>50103</v>
      </c>
      <c r="F31" s="93">
        <v>50402</v>
      </c>
      <c r="G31" s="93">
        <v>49530.14</v>
      </c>
      <c r="H31" s="93">
        <v>13778</v>
      </c>
      <c r="I31" s="93">
        <v>13971</v>
      </c>
      <c r="J31" s="93">
        <v>14026.884</v>
      </c>
      <c r="K31" s="92">
        <v>9656</v>
      </c>
      <c r="L31" s="92">
        <v>9565</v>
      </c>
      <c r="M31" s="92">
        <v>9612.8250000000007</v>
      </c>
      <c r="N31" s="92">
        <v>7530</v>
      </c>
      <c r="O31" s="92">
        <v>7621.93</v>
      </c>
      <c r="P31" s="92">
        <v>7698.1493</v>
      </c>
      <c r="Q31" s="94">
        <v>12.6</v>
      </c>
      <c r="R31" s="95">
        <v>0.1</v>
      </c>
      <c r="S31" s="86"/>
      <c r="T31" s="87"/>
      <c r="U31" s="87"/>
      <c r="V31" s="88"/>
    </row>
    <row r="32" spans="1:22" s="96" customFormat="1" ht="15">
      <c r="A32" s="89">
        <v>25</v>
      </c>
      <c r="B32" s="90" t="s">
        <v>57</v>
      </c>
      <c r="C32" s="91">
        <v>32469</v>
      </c>
      <c r="D32" s="93">
        <v>12</v>
      </c>
      <c r="E32" s="92">
        <v>39255</v>
      </c>
      <c r="F32" s="93">
        <v>41088</v>
      </c>
      <c r="G32" s="93">
        <v>38968.78</v>
      </c>
      <c r="H32" s="93">
        <v>9413</v>
      </c>
      <c r="I32" s="93">
        <v>9446</v>
      </c>
      <c r="J32" s="93">
        <v>9483.7839999999997</v>
      </c>
      <c r="K32" s="92">
        <v>7920</v>
      </c>
      <c r="L32" s="92">
        <v>7774</v>
      </c>
      <c r="M32" s="92">
        <v>7812.87</v>
      </c>
      <c r="N32" s="92">
        <v>5485</v>
      </c>
      <c r="O32" s="92">
        <v>5452.96</v>
      </c>
      <c r="P32" s="92">
        <v>5507.4895999999999</v>
      </c>
      <c r="Q32" s="94">
        <v>15.2</v>
      </c>
      <c r="R32" s="95">
        <v>0.2</v>
      </c>
      <c r="S32" s="86"/>
      <c r="T32" s="87"/>
      <c r="U32" s="87"/>
      <c r="V32" s="88"/>
    </row>
    <row r="33" spans="1:22" s="96" customFormat="1" ht="15">
      <c r="A33" s="89">
        <v>26</v>
      </c>
      <c r="B33" s="90" t="s">
        <v>58</v>
      </c>
      <c r="C33" s="91">
        <v>42994</v>
      </c>
      <c r="D33" s="93">
        <v>15</v>
      </c>
      <c r="E33" s="92">
        <v>47569</v>
      </c>
      <c r="F33" s="93">
        <v>48065</v>
      </c>
      <c r="G33" s="93">
        <v>47258.400000000001</v>
      </c>
      <c r="H33" s="93">
        <v>12750</v>
      </c>
      <c r="I33" s="93">
        <v>12821</v>
      </c>
      <c r="J33" s="93">
        <v>12872.284</v>
      </c>
      <c r="K33" s="92">
        <v>9257</v>
      </c>
      <c r="L33" s="92">
        <v>9081</v>
      </c>
      <c r="M33" s="92">
        <v>9126.4050000000007</v>
      </c>
      <c r="N33" s="92">
        <v>5447</v>
      </c>
      <c r="O33" s="92">
        <v>5393.86</v>
      </c>
      <c r="P33" s="92">
        <v>5447.7986000000001</v>
      </c>
      <c r="Q33" s="94">
        <v>13.6</v>
      </c>
      <c r="R33" s="95">
        <v>0.1</v>
      </c>
      <c r="S33" s="86"/>
      <c r="T33" s="87"/>
      <c r="U33" s="87"/>
      <c r="V33" s="88"/>
    </row>
    <row r="34" spans="1:22" s="96" customFormat="1" ht="15">
      <c r="A34" s="89">
        <v>27</v>
      </c>
      <c r="B34" s="90" t="s">
        <v>59</v>
      </c>
      <c r="C34" s="91">
        <v>29190</v>
      </c>
      <c r="D34" s="93">
        <v>8</v>
      </c>
      <c r="E34" s="92">
        <v>37666</v>
      </c>
      <c r="F34" s="93">
        <v>37907</v>
      </c>
      <c r="G34" s="93">
        <v>39296.639999999999</v>
      </c>
      <c r="H34" s="93">
        <v>10718</v>
      </c>
      <c r="I34" s="93">
        <v>10869</v>
      </c>
      <c r="J34" s="93">
        <v>10912.476000000001</v>
      </c>
      <c r="K34" s="92">
        <v>6924</v>
      </c>
      <c r="L34" s="92">
        <v>6903</v>
      </c>
      <c r="M34" s="92">
        <v>6937.5150000000003</v>
      </c>
      <c r="N34" s="92">
        <v>4471</v>
      </c>
      <c r="O34" s="92">
        <v>4522.1350000000002</v>
      </c>
      <c r="P34" s="92">
        <v>4567.35635</v>
      </c>
      <c r="Q34" s="94">
        <v>21.7</v>
      </c>
      <c r="R34" s="95">
        <v>0.2</v>
      </c>
      <c r="S34" s="86"/>
      <c r="T34" s="87"/>
      <c r="U34" s="87"/>
      <c r="V34" s="88"/>
    </row>
    <row r="35" spans="1:22">
      <c r="A35" s="104"/>
    </row>
    <row r="36" spans="1:22">
      <c r="A36" s="104"/>
    </row>
  </sheetData>
  <mergeCells count="13">
    <mergeCell ref="Q5:Q6"/>
    <mergeCell ref="R5:R6"/>
    <mergeCell ref="A7:B7"/>
    <mergeCell ref="A2:R2"/>
    <mergeCell ref="A3:R3"/>
    <mergeCell ref="A4:A6"/>
    <mergeCell ref="B4:B6"/>
    <mergeCell ref="C4:C6"/>
    <mergeCell ref="D4:D6"/>
    <mergeCell ref="E4:G5"/>
    <mergeCell ref="H4:J5"/>
    <mergeCell ref="K4:M5"/>
    <mergeCell ref="N4:P5"/>
  </mergeCells>
  <pageMargins left="0.70866141732283472" right="0.31496062992125984" top="0.27559055118110237" bottom="0.74803149606299213" header="0.15748031496062992" footer="0.31496062992125984"/>
  <pageSetup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7"/>
  <sheetViews>
    <sheetView workbookViewId="0">
      <selection activeCell="A3" sqref="A3:R3"/>
    </sheetView>
  </sheetViews>
  <sheetFormatPr defaultRowHeight="15"/>
  <cols>
    <col min="1" max="1" width="2.6640625" style="46" customWidth="1"/>
    <col min="2" max="2" width="10.5546875" style="45" customWidth="1"/>
    <col min="3" max="3" width="5.88671875" style="45" customWidth="1"/>
    <col min="4" max="5" width="6.44140625" style="45" customWidth="1"/>
    <col min="6" max="6" width="4.88671875" style="45" customWidth="1"/>
    <col min="7" max="7" width="4.33203125" style="45" customWidth="1"/>
    <col min="8" max="8" width="5.44140625" style="45" customWidth="1"/>
    <col min="9" max="10" width="4.88671875" style="45" customWidth="1"/>
    <col min="11" max="11" width="5" style="45" customWidth="1"/>
    <col min="12" max="13" width="5.88671875" style="45" customWidth="1"/>
    <col min="14" max="15" width="6.109375" style="45" customWidth="1"/>
    <col min="16" max="16" width="3.21875" style="45" customWidth="1"/>
    <col min="17" max="17" width="5.44140625" style="45" customWidth="1"/>
    <col min="18" max="18" width="8.109375" style="45" customWidth="1"/>
    <col min="19" max="16384" width="8.88671875" style="45"/>
  </cols>
  <sheetData>
    <row r="1" spans="1:18">
      <c r="A1" s="44" t="s">
        <v>78</v>
      </c>
    </row>
    <row r="2" spans="1:18">
      <c r="A2" s="185" t="s">
        <v>79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 ht="16.5">
      <c r="A3" s="161" t="s">
        <v>129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</row>
    <row r="4" spans="1:18">
      <c r="B4" s="47"/>
      <c r="C4" s="47"/>
      <c r="N4" s="186" t="s">
        <v>80</v>
      </c>
      <c r="O4" s="187"/>
      <c r="P4" s="187"/>
      <c r="Q4" s="187"/>
      <c r="R4" s="187"/>
    </row>
    <row r="5" spans="1:18">
      <c r="A5" s="188" t="s">
        <v>81</v>
      </c>
      <c r="B5" s="188" t="s">
        <v>4</v>
      </c>
      <c r="C5" s="190" t="s">
        <v>82</v>
      </c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88" t="s">
        <v>83</v>
      </c>
    </row>
    <row r="6" spans="1:18">
      <c r="A6" s="189"/>
      <c r="B6" s="189"/>
      <c r="C6" s="177" t="s">
        <v>84</v>
      </c>
      <c r="D6" s="178"/>
      <c r="E6" s="179"/>
      <c r="F6" s="177" t="s">
        <v>85</v>
      </c>
      <c r="G6" s="178"/>
      <c r="H6" s="191"/>
      <c r="I6" s="177" t="s">
        <v>86</v>
      </c>
      <c r="J6" s="178"/>
      <c r="K6" s="191"/>
      <c r="L6" s="177" t="s">
        <v>87</v>
      </c>
      <c r="M6" s="178"/>
      <c r="N6" s="179"/>
      <c r="O6" s="177" t="s">
        <v>88</v>
      </c>
      <c r="P6" s="178"/>
      <c r="Q6" s="178"/>
      <c r="R6" s="189"/>
    </row>
    <row r="7" spans="1:18">
      <c r="A7" s="189"/>
      <c r="B7" s="189"/>
      <c r="C7" s="180"/>
      <c r="D7" s="181"/>
      <c r="E7" s="182"/>
      <c r="F7" s="183"/>
      <c r="G7" s="184"/>
      <c r="H7" s="192"/>
      <c r="I7" s="183"/>
      <c r="J7" s="184"/>
      <c r="K7" s="192"/>
      <c r="L7" s="180"/>
      <c r="M7" s="181"/>
      <c r="N7" s="182"/>
      <c r="O7" s="183"/>
      <c r="P7" s="184"/>
      <c r="Q7" s="184"/>
      <c r="R7" s="189"/>
    </row>
    <row r="8" spans="1:18">
      <c r="A8" s="189"/>
      <c r="B8" s="189"/>
      <c r="C8" s="173" t="s">
        <v>9</v>
      </c>
      <c r="D8" s="173" t="s">
        <v>89</v>
      </c>
      <c r="E8" s="173" t="s">
        <v>90</v>
      </c>
      <c r="F8" s="173" t="s">
        <v>9</v>
      </c>
      <c r="G8" s="173" t="s">
        <v>89</v>
      </c>
      <c r="H8" s="173" t="s">
        <v>90</v>
      </c>
      <c r="I8" s="173" t="s">
        <v>9</v>
      </c>
      <c r="J8" s="173" t="s">
        <v>89</v>
      </c>
      <c r="K8" s="173" t="s">
        <v>90</v>
      </c>
      <c r="L8" s="173" t="s">
        <v>9</v>
      </c>
      <c r="M8" s="173" t="s">
        <v>89</v>
      </c>
      <c r="N8" s="173" t="s">
        <v>90</v>
      </c>
      <c r="O8" s="173" t="s">
        <v>9</v>
      </c>
      <c r="P8" s="173" t="s">
        <v>89</v>
      </c>
      <c r="Q8" s="173" t="s">
        <v>90</v>
      </c>
      <c r="R8" s="189"/>
    </row>
    <row r="9" spans="1:18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</row>
    <row r="10" spans="1:18">
      <c r="A10" s="175" t="s">
        <v>24</v>
      </c>
      <c r="B10" s="176"/>
      <c r="C10" s="48">
        <f t="shared" ref="C10:Q10" si="0">SUM(C11:C37)</f>
        <v>50510</v>
      </c>
      <c r="D10" s="48">
        <f t="shared" si="0"/>
        <v>22000</v>
      </c>
      <c r="E10" s="48">
        <f t="shared" si="0"/>
        <v>27310</v>
      </c>
      <c r="F10" s="48">
        <f t="shared" si="0"/>
        <v>120</v>
      </c>
      <c r="G10" s="48">
        <f t="shared" si="0"/>
        <v>100</v>
      </c>
      <c r="H10" s="48">
        <f t="shared" si="0"/>
        <v>20</v>
      </c>
      <c r="I10" s="48">
        <f t="shared" si="0"/>
        <v>440</v>
      </c>
      <c r="J10" s="48">
        <f t="shared" si="0"/>
        <v>380</v>
      </c>
      <c r="K10" s="48">
        <f t="shared" si="0"/>
        <v>60</v>
      </c>
      <c r="L10" s="48">
        <f t="shared" si="0"/>
        <v>27490</v>
      </c>
      <c r="M10" s="48">
        <f t="shared" si="0"/>
        <v>23720</v>
      </c>
      <c r="N10" s="48">
        <f t="shared" si="0"/>
        <v>3650</v>
      </c>
      <c r="O10" s="48">
        <f t="shared" si="0"/>
        <v>35360</v>
      </c>
      <c r="P10" s="48">
        <f t="shared" si="0"/>
        <v>0</v>
      </c>
      <c r="Q10" s="48">
        <f t="shared" si="0"/>
        <v>35360</v>
      </c>
      <c r="R10" s="48">
        <f>C10+F10+I10+L10+O10</f>
        <v>113920</v>
      </c>
    </row>
    <row r="11" spans="1:18" ht="18.75">
      <c r="A11" s="49">
        <v>1</v>
      </c>
      <c r="B11" s="45" t="s">
        <v>91</v>
      </c>
      <c r="C11" s="50">
        <v>4940</v>
      </c>
      <c r="D11" s="51">
        <v>1500</v>
      </c>
      <c r="E11" s="50">
        <f>C11-D11</f>
        <v>3440</v>
      </c>
      <c r="F11" s="52"/>
      <c r="G11" s="53"/>
      <c r="H11" s="52">
        <f>F11</f>
        <v>0</v>
      </c>
      <c r="I11" s="50"/>
      <c r="J11" s="53"/>
      <c r="K11" s="50">
        <f>I11</f>
        <v>0</v>
      </c>
      <c r="L11" s="50">
        <v>2660</v>
      </c>
      <c r="M11" s="53">
        <v>2310</v>
      </c>
      <c r="N11" s="50">
        <f>L11-M11</f>
        <v>350</v>
      </c>
      <c r="O11" s="52">
        <v>3440</v>
      </c>
      <c r="P11" s="53"/>
      <c r="Q11" s="54">
        <f>O11-P11</f>
        <v>3440</v>
      </c>
      <c r="R11" s="55">
        <f t="shared" ref="R11:R37" si="1">C11+F11+I11+L11+O11</f>
        <v>11040</v>
      </c>
    </row>
    <row r="12" spans="1:18" ht="18.75">
      <c r="A12" s="56">
        <v>2</v>
      </c>
      <c r="B12" s="57" t="s">
        <v>92</v>
      </c>
      <c r="C12" s="58">
        <v>790</v>
      </c>
      <c r="D12" s="59">
        <v>100</v>
      </c>
      <c r="E12" s="58">
        <f t="shared" ref="E12:E37" si="2">C12-D12</f>
        <v>690</v>
      </c>
      <c r="F12" s="60"/>
      <c r="G12" s="60"/>
      <c r="H12" s="60">
        <f>F12</f>
        <v>0</v>
      </c>
      <c r="I12" s="58"/>
      <c r="J12" s="60"/>
      <c r="K12" s="58">
        <f>I12</f>
        <v>0</v>
      </c>
      <c r="L12" s="60">
        <v>430</v>
      </c>
      <c r="M12" s="58">
        <v>370</v>
      </c>
      <c r="N12" s="60">
        <f t="shared" ref="N12:N37" si="3">L12-M12</f>
        <v>60</v>
      </c>
      <c r="O12" s="60">
        <v>550</v>
      </c>
      <c r="P12" s="60"/>
      <c r="Q12" s="58">
        <f t="shared" ref="Q12:Q37" si="4">O12-P12</f>
        <v>550</v>
      </c>
      <c r="R12" s="61">
        <f t="shared" si="1"/>
        <v>1770</v>
      </c>
    </row>
    <row r="13" spans="1:18" ht="18.75">
      <c r="A13" s="56">
        <v>3</v>
      </c>
      <c r="B13" s="57" t="s">
        <v>93</v>
      </c>
      <c r="C13" s="58">
        <v>1530</v>
      </c>
      <c r="D13" s="59">
        <v>400</v>
      </c>
      <c r="E13" s="58">
        <f t="shared" si="2"/>
        <v>1130</v>
      </c>
      <c r="F13" s="60">
        <v>5</v>
      </c>
      <c r="G13" s="62">
        <v>4</v>
      </c>
      <c r="H13" s="60">
        <f>F13-G13</f>
        <v>1</v>
      </c>
      <c r="I13" s="58">
        <v>10</v>
      </c>
      <c r="J13" s="60">
        <v>8</v>
      </c>
      <c r="K13" s="58">
        <f>I13-J13</f>
        <v>2</v>
      </c>
      <c r="L13" s="60">
        <v>830</v>
      </c>
      <c r="M13" s="58">
        <v>720</v>
      </c>
      <c r="N13" s="60">
        <f t="shared" si="3"/>
        <v>110</v>
      </c>
      <c r="O13" s="62">
        <v>1070</v>
      </c>
      <c r="P13" s="60"/>
      <c r="Q13" s="58">
        <f t="shared" si="4"/>
        <v>1070</v>
      </c>
      <c r="R13" s="61">
        <f t="shared" si="1"/>
        <v>3445</v>
      </c>
    </row>
    <row r="14" spans="1:18" ht="18.75">
      <c r="A14" s="56">
        <v>4</v>
      </c>
      <c r="B14" s="57" t="s">
        <v>94</v>
      </c>
      <c r="C14" s="58">
        <v>3000</v>
      </c>
      <c r="D14" s="59">
        <v>900</v>
      </c>
      <c r="E14" s="58">
        <f t="shared" si="2"/>
        <v>2100</v>
      </c>
      <c r="F14" s="60"/>
      <c r="G14" s="60"/>
      <c r="H14" s="60">
        <f t="shared" ref="H14:H37" si="5">F14-G14</f>
        <v>0</v>
      </c>
      <c r="I14" s="58">
        <v>20</v>
      </c>
      <c r="J14" s="60">
        <v>17</v>
      </c>
      <c r="K14" s="58">
        <f t="shared" ref="K14:K36" si="6">I14-J14</f>
        <v>3</v>
      </c>
      <c r="L14" s="60">
        <v>1580</v>
      </c>
      <c r="M14" s="58">
        <v>1360</v>
      </c>
      <c r="N14" s="60">
        <f t="shared" si="3"/>
        <v>220</v>
      </c>
      <c r="O14" s="60">
        <v>2030</v>
      </c>
      <c r="P14" s="60"/>
      <c r="Q14" s="58">
        <f t="shared" si="4"/>
        <v>2030</v>
      </c>
      <c r="R14" s="61">
        <f t="shared" si="1"/>
        <v>6630</v>
      </c>
    </row>
    <row r="15" spans="1:18" ht="18.75">
      <c r="A15" s="56">
        <v>5</v>
      </c>
      <c r="B15" s="57" t="s">
        <v>95</v>
      </c>
      <c r="C15" s="58">
        <v>1810</v>
      </c>
      <c r="D15" s="59">
        <v>900</v>
      </c>
      <c r="E15" s="58">
        <f t="shared" si="2"/>
        <v>910</v>
      </c>
      <c r="F15" s="60"/>
      <c r="G15" s="62"/>
      <c r="H15" s="60">
        <f t="shared" si="5"/>
        <v>0</v>
      </c>
      <c r="I15" s="58">
        <v>15</v>
      </c>
      <c r="J15" s="60">
        <v>12</v>
      </c>
      <c r="K15" s="58">
        <f t="shared" si="6"/>
        <v>3</v>
      </c>
      <c r="L15" s="60">
        <v>990</v>
      </c>
      <c r="M15" s="58">
        <v>850</v>
      </c>
      <c r="N15" s="60">
        <f t="shared" si="3"/>
        <v>140</v>
      </c>
      <c r="O15" s="62">
        <v>1270</v>
      </c>
      <c r="P15" s="60"/>
      <c r="Q15" s="58">
        <f t="shared" si="4"/>
        <v>1270</v>
      </c>
      <c r="R15" s="61">
        <f t="shared" si="1"/>
        <v>4085</v>
      </c>
    </row>
    <row r="16" spans="1:18" ht="18.75">
      <c r="A16" s="56">
        <v>6</v>
      </c>
      <c r="B16" s="57" t="s">
        <v>96</v>
      </c>
      <c r="C16" s="58">
        <v>3040</v>
      </c>
      <c r="D16" s="59">
        <v>1500</v>
      </c>
      <c r="E16" s="58">
        <f t="shared" si="2"/>
        <v>1540</v>
      </c>
      <c r="F16" s="60"/>
      <c r="G16" s="60"/>
      <c r="H16" s="60">
        <f t="shared" si="5"/>
        <v>0</v>
      </c>
      <c r="I16" s="58"/>
      <c r="J16" s="60"/>
      <c r="K16" s="58">
        <f t="shared" si="6"/>
        <v>0</v>
      </c>
      <c r="L16" s="60">
        <v>1600</v>
      </c>
      <c r="M16" s="58">
        <v>1380</v>
      </c>
      <c r="N16" s="60">
        <f t="shared" si="3"/>
        <v>220</v>
      </c>
      <c r="O16" s="60">
        <v>2060</v>
      </c>
      <c r="P16" s="60"/>
      <c r="Q16" s="58">
        <f t="shared" si="4"/>
        <v>2060</v>
      </c>
      <c r="R16" s="61">
        <f t="shared" si="1"/>
        <v>6700</v>
      </c>
    </row>
    <row r="17" spans="1:18" ht="18.75">
      <c r="A17" s="56">
        <v>7</v>
      </c>
      <c r="B17" s="57" t="s">
        <v>33</v>
      </c>
      <c r="C17" s="58">
        <v>1050</v>
      </c>
      <c r="D17" s="59">
        <v>400</v>
      </c>
      <c r="E17" s="58">
        <f t="shared" si="2"/>
        <v>650</v>
      </c>
      <c r="F17" s="60">
        <v>5</v>
      </c>
      <c r="G17" s="62">
        <v>4</v>
      </c>
      <c r="H17" s="60">
        <f t="shared" si="5"/>
        <v>1</v>
      </c>
      <c r="I17" s="58">
        <v>10</v>
      </c>
      <c r="J17" s="60">
        <v>8</v>
      </c>
      <c r="K17" s="58">
        <f t="shared" si="6"/>
        <v>2</v>
      </c>
      <c r="L17" s="60">
        <v>570</v>
      </c>
      <c r="M17" s="58">
        <v>490</v>
      </c>
      <c r="N17" s="60">
        <f t="shared" si="3"/>
        <v>80</v>
      </c>
      <c r="O17" s="62">
        <v>730</v>
      </c>
      <c r="P17" s="60"/>
      <c r="Q17" s="58">
        <f t="shared" si="4"/>
        <v>730</v>
      </c>
      <c r="R17" s="61">
        <f t="shared" si="1"/>
        <v>2365</v>
      </c>
    </row>
    <row r="18" spans="1:18" ht="18.75">
      <c r="A18" s="56">
        <v>8</v>
      </c>
      <c r="B18" s="57" t="s">
        <v>34</v>
      </c>
      <c r="C18" s="58">
        <v>2290</v>
      </c>
      <c r="D18" s="59">
        <v>600</v>
      </c>
      <c r="E18" s="58">
        <f t="shared" si="2"/>
        <v>1690</v>
      </c>
      <c r="F18" s="60">
        <v>10</v>
      </c>
      <c r="G18" s="60">
        <v>8</v>
      </c>
      <c r="H18" s="60">
        <f t="shared" si="5"/>
        <v>2</v>
      </c>
      <c r="I18" s="58">
        <v>55</v>
      </c>
      <c r="J18" s="60">
        <v>46</v>
      </c>
      <c r="K18" s="58">
        <f t="shared" si="6"/>
        <v>9</v>
      </c>
      <c r="L18" s="60">
        <v>1355</v>
      </c>
      <c r="M18" s="58">
        <v>1170</v>
      </c>
      <c r="N18" s="60">
        <f t="shared" si="3"/>
        <v>185</v>
      </c>
      <c r="O18" s="60">
        <v>1740</v>
      </c>
      <c r="P18" s="60"/>
      <c r="Q18" s="58">
        <f t="shared" si="4"/>
        <v>1740</v>
      </c>
      <c r="R18" s="61">
        <f t="shared" si="1"/>
        <v>5450</v>
      </c>
    </row>
    <row r="19" spans="1:18" ht="18.75">
      <c r="A19" s="56">
        <v>9</v>
      </c>
      <c r="B19" s="57" t="s">
        <v>35</v>
      </c>
      <c r="C19" s="58">
        <v>2300</v>
      </c>
      <c r="D19" s="59">
        <v>600</v>
      </c>
      <c r="E19" s="58">
        <f t="shared" si="2"/>
        <v>1700</v>
      </c>
      <c r="F19" s="60"/>
      <c r="G19" s="62"/>
      <c r="H19" s="60">
        <f t="shared" si="5"/>
        <v>0</v>
      </c>
      <c r="I19" s="58">
        <v>20</v>
      </c>
      <c r="J19" s="60">
        <v>17</v>
      </c>
      <c r="K19" s="58">
        <f t="shared" si="6"/>
        <v>3</v>
      </c>
      <c r="L19" s="60">
        <v>1260</v>
      </c>
      <c r="M19" s="58">
        <v>1090</v>
      </c>
      <c r="N19" s="60">
        <f t="shared" si="3"/>
        <v>170</v>
      </c>
      <c r="O19" s="62">
        <v>1610</v>
      </c>
      <c r="P19" s="60"/>
      <c r="Q19" s="58">
        <f t="shared" si="4"/>
        <v>1610</v>
      </c>
      <c r="R19" s="61">
        <f t="shared" si="1"/>
        <v>5190</v>
      </c>
    </row>
    <row r="20" spans="1:18" ht="18.75">
      <c r="A20" s="56">
        <v>10</v>
      </c>
      <c r="B20" s="57" t="s">
        <v>97</v>
      </c>
      <c r="C20" s="63">
        <v>2040</v>
      </c>
      <c r="D20" s="59">
        <v>900</v>
      </c>
      <c r="E20" s="63">
        <f t="shared" si="2"/>
        <v>1140</v>
      </c>
      <c r="F20" s="64">
        <v>0</v>
      </c>
      <c r="G20" s="64">
        <v>0</v>
      </c>
      <c r="H20" s="60">
        <f t="shared" si="5"/>
        <v>0</v>
      </c>
      <c r="I20" s="63">
        <v>0</v>
      </c>
      <c r="J20" s="64">
        <v>0</v>
      </c>
      <c r="K20" s="58">
        <f t="shared" si="6"/>
        <v>0</v>
      </c>
      <c r="L20" s="64">
        <v>1110</v>
      </c>
      <c r="M20" s="63">
        <v>960</v>
      </c>
      <c r="N20" s="64">
        <f t="shared" si="3"/>
        <v>150</v>
      </c>
      <c r="O20" s="64">
        <v>1430</v>
      </c>
      <c r="P20" s="64"/>
      <c r="Q20" s="63">
        <f t="shared" si="4"/>
        <v>1430</v>
      </c>
      <c r="R20" s="61">
        <f t="shared" si="1"/>
        <v>4580</v>
      </c>
    </row>
    <row r="21" spans="1:18" ht="18.75">
      <c r="A21" s="56">
        <v>11</v>
      </c>
      <c r="B21" s="57" t="s">
        <v>98</v>
      </c>
      <c r="C21" s="58">
        <v>3510</v>
      </c>
      <c r="D21" s="59">
        <v>1500</v>
      </c>
      <c r="E21" s="58">
        <f t="shared" si="2"/>
        <v>2010</v>
      </c>
      <c r="F21" s="60">
        <v>10</v>
      </c>
      <c r="G21" s="62">
        <v>8</v>
      </c>
      <c r="H21" s="60">
        <f t="shared" si="5"/>
        <v>2</v>
      </c>
      <c r="I21" s="58">
        <v>50</v>
      </c>
      <c r="J21" s="60">
        <v>40</v>
      </c>
      <c r="K21" s="58">
        <f t="shared" si="6"/>
        <v>10</v>
      </c>
      <c r="L21" s="60">
        <v>1910</v>
      </c>
      <c r="M21" s="58">
        <v>1650</v>
      </c>
      <c r="N21" s="60">
        <f t="shared" si="3"/>
        <v>260</v>
      </c>
      <c r="O21" s="62">
        <v>2460</v>
      </c>
      <c r="P21" s="60"/>
      <c r="Q21" s="58">
        <f t="shared" si="4"/>
        <v>2460</v>
      </c>
      <c r="R21" s="61">
        <f t="shared" si="1"/>
        <v>7940</v>
      </c>
    </row>
    <row r="22" spans="1:18" ht="18.75">
      <c r="A22" s="56">
        <v>12</v>
      </c>
      <c r="B22" s="57" t="s">
        <v>40</v>
      </c>
      <c r="C22" s="58">
        <v>2740</v>
      </c>
      <c r="D22" s="59">
        <v>2400</v>
      </c>
      <c r="E22" s="58">
        <f t="shared" si="2"/>
        <v>340</v>
      </c>
      <c r="F22" s="60">
        <v>5</v>
      </c>
      <c r="G22" s="60">
        <v>4</v>
      </c>
      <c r="H22" s="60">
        <f t="shared" si="5"/>
        <v>1</v>
      </c>
      <c r="I22" s="58"/>
      <c r="J22" s="60"/>
      <c r="K22" s="58">
        <f t="shared" si="6"/>
        <v>0</v>
      </c>
      <c r="L22" s="60">
        <v>1495</v>
      </c>
      <c r="M22" s="58">
        <v>1290</v>
      </c>
      <c r="N22" s="60">
        <f t="shared" si="3"/>
        <v>205</v>
      </c>
      <c r="O22" s="60">
        <v>1920</v>
      </c>
      <c r="P22" s="60"/>
      <c r="Q22" s="58">
        <f t="shared" si="4"/>
        <v>1920</v>
      </c>
      <c r="R22" s="61">
        <f t="shared" si="1"/>
        <v>6160</v>
      </c>
    </row>
    <row r="23" spans="1:18" ht="18.75">
      <c r="A23" s="56">
        <v>13</v>
      </c>
      <c r="B23" s="57" t="s">
        <v>41</v>
      </c>
      <c r="C23" s="58">
        <v>1100</v>
      </c>
      <c r="D23" s="59">
        <v>400</v>
      </c>
      <c r="E23" s="58">
        <f t="shared" si="2"/>
        <v>700</v>
      </c>
      <c r="F23" s="60"/>
      <c r="G23" s="62"/>
      <c r="H23" s="60">
        <f t="shared" si="5"/>
        <v>0</v>
      </c>
      <c r="I23" s="58">
        <v>10</v>
      </c>
      <c r="J23" s="60">
        <v>8</v>
      </c>
      <c r="K23" s="58">
        <f t="shared" si="6"/>
        <v>2</v>
      </c>
      <c r="L23" s="60">
        <v>600</v>
      </c>
      <c r="M23" s="58">
        <v>520</v>
      </c>
      <c r="N23" s="60">
        <f t="shared" si="3"/>
        <v>80</v>
      </c>
      <c r="O23" s="62">
        <v>770</v>
      </c>
      <c r="P23" s="60"/>
      <c r="Q23" s="58">
        <f t="shared" si="4"/>
        <v>770</v>
      </c>
      <c r="R23" s="61">
        <f t="shared" si="1"/>
        <v>2480</v>
      </c>
    </row>
    <row r="24" spans="1:18" ht="18.75">
      <c r="A24" s="56">
        <v>14</v>
      </c>
      <c r="B24" s="57" t="s">
        <v>42</v>
      </c>
      <c r="C24" s="58">
        <v>2890</v>
      </c>
      <c r="D24" s="59">
        <v>2700</v>
      </c>
      <c r="E24" s="58">
        <f t="shared" si="2"/>
        <v>190</v>
      </c>
      <c r="F24" s="60">
        <v>10</v>
      </c>
      <c r="G24" s="60">
        <v>8</v>
      </c>
      <c r="H24" s="60">
        <f t="shared" si="5"/>
        <v>2</v>
      </c>
      <c r="I24" s="58">
        <v>20</v>
      </c>
      <c r="J24" s="60">
        <v>16</v>
      </c>
      <c r="K24" s="58">
        <f t="shared" si="6"/>
        <v>4</v>
      </c>
      <c r="L24" s="60">
        <v>1520</v>
      </c>
      <c r="M24" s="58">
        <v>1310</v>
      </c>
      <c r="N24" s="60">
        <f t="shared" si="3"/>
        <v>210</v>
      </c>
      <c r="O24" s="60">
        <v>1950</v>
      </c>
      <c r="P24" s="60"/>
      <c r="Q24" s="58">
        <f t="shared" si="4"/>
        <v>1950</v>
      </c>
      <c r="R24" s="61">
        <f t="shared" si="1"/>
        <v>6390</v>
      </c>
    </row>
    <row r="25" spans="1:18" ht="18.75">
      <c r="A25" s="56">
        <v>15</v>
      </c>
      <c r="B25" s="57" t="s">
        <v>43</v>
      </c>
      <c r="C25" s="58">
        <v>1890</v>
      </c>
      <c r="D25" s="59">
        <v>2100</v>
      </c>
      <c r="E25" s="58">
        <f t="shared" si="2"/>
        <v>-210</v>
      </c>
      <c r="F25" s="60">
        <v>10</v>
      </c>
      <c r="G25" s="62">
        <v>8</v>
      </c>
      <c r="H25" s="60">
        <f t="shared" si="5"/>
        <v>2</v>
      </c>
      <c r="I25" s="58">
        <v>70</v>
      </c>
      <c r="J25" s="60">
        <v>62</v>
      </c>
      <c r="K25" s="58">
        <f t="shared" si="6"/>
        <v>8</v>
      </c>
      <c r="L25" s="60">
        <v>1030</v>
      </c>
      <c r="M25" s="58">
        <v>890</v>
      </c>
      <c r="N25" s="60">
        <f t="shared" si="3"/>
        <v>140</v>
      </c>
      <c r="O25" s="62">
        <v>1330</v>
      </c>
      <c r="P25" s="60"/>
      <c r="Q25" s="58">
        <f t="shared" si="4"/>
        <v>1330</v>
      </c>
      <c r="R25" s="61">
        <f t="shared" si="1"/>
        <v>4330</v>
      </c>
    </row>
    <row r="26" spans="1:18" ht="18.75">
      <c r="A26" s="56">
        <v>16</v>
      </c>
      <c r="B26" s="57" t="s">
        <v>99</v>
      </c>
      <c r="C26" s="58">
        <v>1550</v>
      </c>
      <c r="D26" s="59">
        <v>600</v>
      </c>
      <c r="E26" s="58">
        <f t="shared" si="2"/>
        <v>950</v>
      </c>
      <c r="F26" s="60">
        <v>5</v>
      </c>
      <c r="G26" s="60">
        <v>4</v>
      </c>
      <c r="H26" s="60">
        <f t="shared" si="5"/>
        <v>1</v>
      </c>
      <c r="I26" s="58">
        <v>10</v>
      </c>
      <c r="J26" s="60">
        <v>8</v>
      </c>
      <c r="K26" s="58">
        <f t="shared" si="6"/>
        <v>2</v>
      </c>
      <c r="L26" s="60">
        <v>845</v>
      </c>
      <c r="M26" s="58">
        <v>730</v>
      </c>
      <c r="N26" s="60">
        <f t="shared" si="3"/>
        <v>115</v>
      </c>
      <c r="O26" s="60">
        <v>1090</v>
      </c>
      <c r="P26" s="60"/>
      <c r="Q26" s="58">
        <f t="shared" si="4"/>
        <v>1090</v>
      </c>
      <c r="R26" s="61">
        <f t="shared" si="1"/>
        <v>3500</v>
      </c>
    </row>
    <row r="27" spans="1:18" ht="18.75">
      <c r="A27" s="56">
        <v>17</v>
      </c>
      <c r="B27" s="57" t="s">
        <v>47</v>
      </c>
      <c r="C27" s="58">
        <v>1390</v>
      </c>
      <c r="D27" s="59">
        <v>600</v>
      </c>
      <c r="E27" s="58">
        <f t="shared" si="2"/>
        <v>790</v>
      </c>
      <c r="F27" s="65">
        <v>10</v>
      </c>
      <c r="G27" s="62">
        <v>8</v>
      </c>
      <c r="H27" s="60">
        <f t="shared" si="5"/>
        <v>2</v>
      </c>
      <c r="I27" s="58">
        <v>20</v>
      </c>
      <c r="J27" s="60">
        <v>17</v>
      </c>
      <c r="K27" s="58">
        <f t="shared" si="6"/>
        <v>3</v>
      </c>
      <c r="L27" s="65">
        <v>755</v>
      </c>
      <c r="M27" s="58">
        <v>650</v>
      </c>
      <c r="N27" s="65">
        <f t="shared" si="3"/>
        <v>105</v>
      </c>
      <c r="O27" s="62">
        <v>970</v>
      </c>
      <c r="P27" s="65"/>
      <c r="Q27" s="58">
        <f t="shared" si="4"/>
        <v>970</v>
      </c>
      <c r="R27" s="61">
        <f t="shared" si="1"/>
        <v>3145</v>
      </c>
    </row>
    <row r="28" spans="1:18" ht="18.75">
      <c r="A28" s="56">
        <v>18</v>
      </c>
      <c r="B28" s="57" t="s">
        <v>100</v>
      </c>
      <c r="C28" s="58">
        <v>1600</v>
      </c>
      <c r="D28" s="59">
        <v>400</v>
      </c>
      <c r="E28" s="58">
        <v>0</v>
      </c>
      <c r="F28" s="65">
        <v>10</v>
      </c>
      <c r="G28" s="60">
        <v>8</v>
      </c>
      <c r="H28" s="60">
        <f t="shared" si="5"/>
        <v>2</v>
      </c>
      <c r="I28" s="58">
        <v>15</v>
      </c>
      <c r="J28" s="60">
        <v>13</v>
      </c>
      <c r="K28" s="58">
        <f t="shared" si="6"/>
        <v>2</v>
      </c>
      <c r="L28" s="60">
        <v>870</v>
      </c>
      <c r="M28" s="58">
        <v>750</v>
      </c>
      <c r="N28" s="65">
        <v>0</v>
      </c>
      <c r="O28" s="60">
        <v>1120</v>
      </c>
      <c r="P28" s="65"/>
      <c r="Q28" s="58">
        <f t="shared" si="4"/>
        <v>1120</v>
      </c>
      <c r="R28" s="61">
        <f>C28+F28+I28+L28+O28</f>
        <v>3615</v>
      </c>
    </row>
    <row r="29" spans="1:18" ht="18.75">
      <c r="A29" s="56">
        <v>19</v>
      </c>
      <c r="B29" s="57" t="s">
        <v>49</v>
      </c>
      <c r="C29" s="58">
        <v>2020</v>
      </c>
      <c r="D29" s="59">
        <v>600</v>
      </c>
      <c r="E29" s="58">
        <f t="shared" si="2"/>
        <v>1420</v>
      </c>
      <c r="F29" s="65">
        <v>10</v>
      </c>
      <c r="G29" s="62">
        <v>8</v>
      </c>
      <c r="H29" s="60">
        <f t="shared" si="5"/>
        <v>2</v>
      </c>
      <c r="I29" s="58">
        <v>20</v>
      </c>
      <c r="J29" s="60">
        <v>17</v>
      </c>
      <c r="K29" s="58">
        <f t="shared" si="6"/>
        <v>3</v>
      </c>
      <c r="L29" s="60">
        <v>1160</v>
      </c>
      <c r="M29" s="58">
        <v>1000</v>
      </c>
      <c r="N29" s="65">
        <f t="shared" si="3"/>
        <v>160</v>
      </c>
      <c r="O29" s="62">
        <v>1490</v>
      </c>
      <c r="P29" s="65"/>
      <c r="Q29" s="58">
        <f t="shared" si="4"/>
        <v>1490</v>
      </c>
      <c r="R29" s="61">
        <f t="shared" si="1"/>
        <v>4700</v>
      </c>
    </row>
    <row r="30" spans="1:18" ht="18.75">
      <c r="A30" s="56">
        <v>20</v>
      </c>
      <c r="B30" s="57" t="s">
        <v>50</v>
      </c>
      <c r="C30" s="58">
        <v>2070</v>
      </c>
      <c r="D30" s="59">
        <v>500</v>
      </c>
      <c r="E30" s="58">
        <f t="shared" si="2"/>
        <v>1570</v>
      </c>
      <c r="F30" s="65"/>
      <c r="G30" s="60"/>
      <c r="H30" s="60">
        <f t="shared" si="5"/>
        <v>0</v>
      </c>
      <c r="I30" s="58"/>
      <c r="J30" s="60"/>
      <c r="K30" s="58">
        <f t="shared" si="6"/>
        <v>0</v>
      </c>
      <c r="L30" s="60">
        <v>1130</v>
      </c>
      <c r="M30" s="58">
        <v>970</v>
      </c>
      <c r="N30" s="65">
        <f t="shared" si="3"/>
        <v>160</v>
      </c>
      <c r="O30" s="60">
        <v>1450</v>
      </c>
      <c r="P30" s="65"/>
      <c r="Q30" s="58">
        <f t="shared" si="4"/>
        <v>1450</v>
      </c>
      <c r="R30" s="61">
        <f t="shared" si="1"/>
        <v>4650</v>
      </c>
    </row>
    <row r="31" spans="1:18" ht="18.75">
      <c r="A31" s="56">
        <v>21</v>
      </c>
      <c r="B31" s="57" t="s">
        <v>53</v>
      </c>
      <c r="C31" s="58">
        <v>1060</v>
      </c>
      <c r="D31" s="59">
        <v>500</v>
      </c>
      <c r="E31" s="58">
        <f t="shared" si="2"/>
        <v>560</v>
      </c>
      <c r="F31" s="65">
        <v>5</v>
      </c>
      <c r="G31" s="62">
        <v>4</v>
      </c>
      <c r="H31" s="60">
        <f t="shared" si="5"/>
        <v>1</v>
      </c>
      <c r="I31" s="58">
        <v>20</v>
      </c>
      <c r="J31" s="60">
        <v>16</v>
      </c>
      <c r="K31" s="58">
        <f t="shared" si="6"/>
        <v>4</v>
      </c>
      <c r="L31" s="60">
        <v>580</v>
      </c>
      <c r="M31" s="58">
        <v>500</v>
      </c>
      <c r="N31" s="65">
        <f t="shared" si="3"/>
        <v>80</v>
      </c>
      <c r="O31" s="62">
        <v>740</v>
      </c>
      <c r="P31" s="65"/>
      <c r="Q31" s="58">
        <f t="shared" si="4"/>
        <v>740</v>
      </c>
      <c r="R31" s="61">
        <f t="shared" si="1"/>
        <v>2405</v>
      </c>
    </row>
    <row r="32" spans="1:18" ht="18.75">
      <c r="A32" s="56">
        <v>22</v>
      </c>
      <c r="B32" s="57" t="s">
        <v>54</v>
      </c>
      <c r="C32" s="58">
        <v>1290</v>
      </c>
      <c r="D32" s="59">
        <v>500</v>
      </c>
      <c r="E32" s="58">
        <f t="shared" si="2"/>
        <v>790</v>
      </c>
      <c r="F32" s="65"/>
      <c r="G32" s="60"/>
      <c r="H32" s="60">
        <f t="shared" si="5"/>
        <v>0</v>
      </c>
      <c r="I32" s="58">
        <v>20</v>
      </c>
      <c r="J32" s="60">
        <v>20</v>
      </c>
      <c r="K32" s="58">
        <f t="shared" si="6"/>
        <v>0</v>
      </c>
      <c r="L32" s="66">
        <v>760</v>
      </c>
      <c r="M32" s="58">
        <v>650</v>
      </c>
      <c r="N32" s="65">
        <f t="shared" si="3"/>
        <v>110</v>
      </c>
      <c r="O32" s="60">
        <v>980</v>
      </c>
      <c r="P32" s="65"/>
      <c r="Q32" s="58">
        <f t="shared" si="4"/>
        <v>980</v>
      </c>
      <c r="R32" s="61">
        <f t="shared" si="1"/>
        <v>3050</v>
      </c>
    </row>
    <row r="33" spans="1:18" ht="18.75">
      <c r="A33" s="56">
        <v>23</v>
      </c>
      <c r="B33" s="57" t="s">
        <v>55</v>
      </c>
      <c r="C33" s="58">
        <v>1890</v>
      </c>
      <c r="D33" s="59">
        <v>300</v>
      </c>
      <c r="E33" s="58">
        <f t="shared" si="2"/>
        <v>1590</v>
      </c>
      <c r="F33" s="65">
        <v>5</v>
      </c>
      <c r="G33" s="62">
        <v>4</v>
      </c>
      <c r="H33" s="60">
        <f t="shared" si="5"/>
        <v>1</v>
      </c>
      <c r="I33" s="58">
        <v>15</v>
      </c>
      <c r="J33" s="60">
        <v>15</v>
      </c>
      <c r="K33" s="58">
        <f t="shared" si="6"/>
        <v>0</v>
      </c>
      <c r="L33" s="60">
        <v>980</v>
      </c>
      <c r="M33" s="58">
        <v>840</v>
      </c>
      <c r="N33" s="65">
        <f t="shared" si="3"/>
        <v>140</v>
      </c>
      <c r="O33" s="62">
        <v>1260</v>
      </c>
      <c r="P33" s="65"/>
      <c r="Q33" s="58">
        <f t="shared" si="4"/>
        <v>1260</v>
      </c>
      <c r="R33" s="61">
        <f t="shared" si="1"/>
        <v>4150</v>
      </c>
    </row>
    <row r="34" spans="1:18" ht="18.75">
      <c r="A34" s="56">
        <v>24</v>
      </c>
      <c r="B34" s="57" t="s">
        <v>56</v>
      </c>
      <c r="C34" s="58">
        <v>780</v>
      </c>
      <c r="D34" s="59">
        <v>300</v>
      </c>
      <c r="E34" s="58">
        <f t="shared" si="2"/>
        <v>480</v>
      </c>
      <c r="F34" s="65"/>
      <c r="G34" s="60"/>
      <c r="H34" s="60">
        <f t="shared" si="5"/>
        <v>0</v>
      </c>
      <c r="I34" s="58"/>
      <c r="J34" s="60"/>
      <c r="K34" s="58">
        <f t="shared" si="6"/>
        <v>0</v>
      </c>
      <c r="L34" s="60">
        <v>420</v>
      </c>
      <c r="M34" s="58">
        <v>360</v>
      </c>
      <c r="N34" s="65">
        <f t="shared" si="3"/>
        <v>60</v>
      </c>
      <c r="O34" s="60">
        <v>540</v>
      </c>
      <c r="P34" s="65"/>
      <c r="Q34" s="58">
        <f t="shared" si="4"/>
        <v>540</v>
      </c>
      <c r="R34" s="61">
        <f t="shared" si="1"/>
        <v>1740</v>
      </c>
    </row>
    <row r="35" spans="1:18" ht="18.75">
      <c r="A35" s="56">
        <v>25</v>
      </c>
      <c r="B35" s="57" t="s">
        <v>57</v>
      </c>
      <c r="C35" s="58">
        <v>640</v>
      </c>
      <c r="D35" s="59">
        <v>300</v>
      </c>
      <c r="E35" s="58">
        <f t="shared" si="2"/>
        <v>340</v>
      </c>
      <c r="F35" s="65">
        <v>10</v>
      </c>
      <c r="G35" s="62">
        <v>10</v>
      </c>
      <c r="H35" s="60">
        <f t="shared" si="5"/>
        <v>0</v>
      </c>
      <c r="I35" s="58">
        <v>20</v>
      </c>
      <c r="J35" s="60">
        <v>20</v>
      </c>
      <c r="K35" s="58">
        <f t="shared" si="6"/>
        <v>0</v>
      </c>
      <c r="L35" s="60">
        <v>350</v>
      </c>
      <c r="M35" s="58">
        <v>300</v>
      </c>
      <c r="N35" s="65">
        <f t="shared" si="3"/>
        <v>50</v>
      </c>
      <c r="O35" s="62">
        <v>450</v>
      </c>
      <c r="P35" s="65"/>
      <c r="Q35" s="58">
        <f t="shared" si="4"/>
        <v>450</v>
      </c>
      <c r="R35" s="61">
        <f t="shared" si="1"/>
        <v>1470</v>
      </c>
    </row>
    <row r="36" spans="1:18" ht="18.75">
      <c r="A36" s="56">
        <v>26</v>
      </c>
      <c r="B36" s="57" t="s">
        <v>101</v>
      </c>
      <c r="C36" s="58">
        <v>740</v>
      </c>
      <c r="D36" s="59">
        <v>300</v>
      </c>
      <c r="E36" s="58">
        <f t="shared" si="2"/>
        <v>440</v>
      </c>
      <c r="F36" s="65"/>
      <c r="G36" s="60"/>
      <c r="H36" s="60">
        <f t="shared" si="5"/>
        <v>0</v>
      </c>
      <c r="I36" s="58"/>
      <c r="J36" s="60"/>
      <c r="K36" s="58">
        <f t="shared" si="6"/>
        <v>0</v>
      </c>
      <c r="L36" s="67">
        <v>400</v>
      </c>
      <c r="M36" s="58">
        <v>350</v>
      </c>
      <c r="N36" s="65">
        <f t="shared" si="3"/>
        <v>50</v>
      </c>
      <c r="O36" s="60">
        <v>520</v>
      </c>
      <c r="P36" s="65"/>
      <c r="Q36" s="58">
        <f t="shared" si="4"/>
        <v>520</v>
      </c>
      <c r="R36" s="61">
        <f t="shared" si="1"/>
        <v>1660</v>
      </c>
    </row>
    <row r="37" spans="1:18" ht="18.75">
      <c r="A37" s="68">
        <v>27</v>
      </c>
      <c r="B37" s="69" t="s">
        <v>59</v>
      </c>
      <c r="C37" s="70">
        <v>560</v>
      </c>
      <c r="D37" s="71">
        <v>200</v>
      </c>
      <c r="E37" s="70">
        <f t="shared" si="2"/>
        <v>360</v>
      </c>
      <c r="F37" s="72">
        <v>10</v>
      </c>
      <c r="G37" s="73">
        <v>10</v>
      </c>
      <c r="H37" s="74">
        <f t="shared" si="5"/>
        <v>0</v>
      </c>
      <c r="I37" s="70">
        <v>20</v>
      </c>
      <c r="J37" s="74">
        <v>20</v>
      </c>
      <c r="K37" s="70">
        <f>I37-J37</f>
        <v>0</v>
      </c>
      <c r="L37" s="74">
        <v>300</v>
      </c>
      <c r="M37" s="70">
        <v>260</v>
      </c>
      <c r="N37" s="72">
        <f t="shared" si="3"/>
        <v>40</v>
      </c>
      <c r="O37" s="73">
        <v>390</v>
      </c>
      <c r="P37" s="72"/>
      <c r="Q37" s="70">
        <f t="shared" si="4"/>
        <v>390</v>
      </c>
      <c r="R37" s="75">
        <f t="shared" si="1"/>
        <v>1280</v>
      </c>
    </row>
  </sheetData>
  <mergeCells count="28">
    <mergeCell ref="A2:R2"/>
    <mergeCell ref="A3:R3"/>
    <mergeCell ref="N4:R4"/>
    <mergeCell ref="A5:A9"/>
    <mergeCell ref="B5:B9"/>
    <mergeCell ref="C5:Q5"/>
    <mergeCell ref="R5:R9"/>
    <mergeCell ref="C6:E7"/>
    <mergeCell ref="F6:H7"/>
    <mergeCell ref="I6:K7"/>
    <mergeCell ref="L6:N7"/>
    <mergeCell ref="O6:Q7"/>
    <mergeCell ref="C8:C9"/>
    <mergeCell ref="D8:D9"/>
    <mergeCell ref="E8:E9"/>
    <mergeCell ref="F8:F9"/>
    <mergeCell ref="G8:G9"/>
    <mergeCell ref="H8:H9"/>
    <mergeCell ref="I8:I9"/>
    <mergeCell ref="J8:J9"/>
    <mergeCell ref="Q8:Q9"/>
    <mergeCell ref="A10:B10"/>
    <mergeCell ref="K8:K9"/>
    <mergeCell ref="L8:L9"/>
    <mergeCell ref="M8:M9"/>
    <mergeCell ref="N8:N9"/>
    <mergeCell ref="O8:O9"/>
    <mergeCell ref="P8:P9"/>
  </mergeCells>
  <pageMargins left="0.54" right="0.17" top="0.18" bottom="0.26" header="0.17" footer="0.17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3"/>
  <sheetViews>
    <sheetView workbookViewId="0">
      <selection activeCell="A3" sqref="A3:F3"/>
    </sheetView>
  </sheetViews>
  <sheetFormatPr defaultRowHeight="18.75"/>
  <cols>
    <col min="1" max="1" width="4.88671875" customWidth="1"/>
    <col min="2" max="2" width="53.21875" customWidth="1"/>
    <col min="3" max="3" width="11.5546875" customWidth="1"/>
    <col min="4" max="4" width="10.88671875" customWidth="1"/>
    <col min="5" max="5" width="9.5546875" customWidth="1"/>
    <col min="6" max="6" width="10.109375" customWidth="1"/>
  </cols>
  <sheetData>
    <row r="1" spans="1:18">
      <c r="A1" t="s">
        <v>62</v>
      </c>
    </row>
    <row r="2" spans="1:18" ht="43.5" customHeight="1">
      <c r="A2" s="193" t="s">
        <v>63</v>
      </c>
      <c r="B2" s="193"/>
      <c r="C2" s="193"/>
      <c r="D2" s="193"/>
      <c r="E2" s="193"/>
      <c r="F2" s="193"/>
    </row>
    <row r="3" spans="1:18" ht="18.75" customHeight="1">
      <c r="A3" s="161" t="s">
        <v>129</v>
      </c>
      <c r="B3" s="161"/>
      <c r="C3" s="161"/>
      <c r="D3" s="161"/>
      <c r="E3" s="161"/>
      <c r="F3" s="161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</row>
    <row r="4" spans="1:18">
      <c r="D4" s="194" t="s">
        <v>64</v>
      </c>
      <c r="E4" s="194"/>
      <c r="F4" s="194"/>
    </row>
    <row r="5" spans="1:18" ht="75">
      <c r="A5" s="36" t="s">
        <v>3</v>
      </c>
      <c r="B5" s="36" t="s">
        <v>65</v>
      </c>
      <c r="C5" s="36" t="s">
        <v>66</v>
      </c>
      <c r="D5" s="36" t="s">
        <v>67</v>
      </c>
      <c r="E5" s="36" t="s">
        <v>68</v>
      </c>
      <c r="F5" s="37" t="s">
        <v>69</v>
      </c>
    </row>
    <row r="6" spans="1:18" ht="27.75" customHeight="1">
      <c r="A6" s="38"/>
      <c r="B6" s="39" t="s">
        <v>70</v>
      </c>
      <c r="C6" s="40">
        <f>SUM(C7:C13)</f>
        <v>6069000</v>
      </c>
      <c r="D6" s="40">
        <f>SUM(D7:D13)</f>
        <v>5645000</v>
      </c>
      <c r="E6" s="40">
        <f>SUM(E7:E13)</f>
        <v>424000</v>
      </c>
      <c r="F6" s="40">
        <f>SUM(F7:F13)</f>
        <v>1500000</v>
      </c>
    </row>
    <row r="7" spans="1:18" ht="47.25" customHeight="1">
      <c r="A7" s="38">
        <v>1</v>
      </c>
      <c r="B7" s="41" t="s">
        <v>71</v>
      </c>
      <c r="C7" s="42">
        <f>SUM(D7:E7)</f>
        <v>2052000</v>
      </c>
      <c r="D7" s="42">
        <v>2052000</v>
      </c>
      <c r="E7" s="42"/>
      <c r="F7" s="38"/>
    </row>
    <row r="8" spans="1:18" ht="41.25" customHeight="1">
      <c r="A8" s="38">
        <v>2</v>
      </c>
      <c r="B8" s="41" t="s">
        <v>72</v>
      </c>
      <c r="C8" s="42">
        <f t="shared" ref="C8:C13" si="0">SUM(D8:E8)</f>
        <v>547000</v>
      </c>
      <c r="D8" s="42">
        <v>547000</v>
      </c>
      <c r="E8" s="42"/>
      <c r="F8" s="38"/>
    </row>
    <row r="9" spans="1:18" ht="27.75" customHeight="1">
      <c r="A9" s="38">
        <v>3</v>
      </c>
      <c r="B9" s="41" t="s">
        <v>73</v>
      </c>
      <c r="C9" s="42">
        <f t="shared" si="0"/>
        <v>1438000</v>
      </c>
      <c r="D9" s="42">
        <v>1438000</v>
      </c>
      <c r="E9" s="42"/>
      <c r="F9" s="38"/>
    </row>
    <row r="10" spans="1:18" ht="27.75" customHeight="1">
      <c r="A10" s="38">
        <v>4</v>
      </c>
      <c r="B10" s="41" t="s">
        <v>74</v>
      </c>
      <c r="C10" s="42">
        <f t="shared" si="0"/>
        <v>712000</v>
      </c>
      <c r="D10" s="42">
        <v>712000</v>
      </c>
      <c r="E10" s="42"/>
      <c r="F10" s="38"/>
    </row>
    <row r="11" spans="1:18" ht="27.75" customHeight="1">
      <c r="A11" s="38">
        <v>5</v>
      </c>
      <c r="B11" s="41" t="s">
        <v>75</v>
      </c>
      <c r="C11" s="42">
        <f t="shared" si="0"/>
        <v>203000</v>
      </c>
      <c r="D11" s="42">
        <v>203000</v>
      </c>
      <c r="E11" s="42"/>
      <c r="F11" s="38"/>
    </row>
    <row r="12" spans="1:18" ht="27.75" customHeight="1">
      <c r="A12" s="38">
        <v>6</v>
      </c>
      <c r="B12" s="41" t="s">
        <v>76</v>
      </c>
      <c r="C12" s="42">
        <f t="shared" si="0"/>
        <v>693000</v>
      </c>
      <c r="D12" s="42">
        <v>693000</v>
      </c>
      <c r="E12" s="42"/>
      <c r="F12" s="42">
        <v>1500000</v>
      </c>
    </row>
    <row r="13" spans="1:18" ht="42" customHeight="1">
      <c r="A13" s="38">
        <v>7</v>
      </c>
      <c r="B13" s="41" t="s">
        <v>77</v>
      </c>
      <c r="C13" s="43">
        <f t="shared" si="0"/>
        <v>424000</v>
      </c>
      <c r="D13" s="42"/>
      <c r="E13" s="43">
        <v>424000</v>
      </c>
      <c r="F13" s="38"/>
    </row>
  </sheetData>
  <mergeCells count="3">
    <mergeCell ref="A2:F2"/>
    <mergeCell ref="A3:F3"/>
    <mergeCell ref="D4:F4"/>
  </mergeCells>
  <pageMargins left="0.70866141732283472" right="0.33" top="0.74803149606299213" bottom="0.74803149606299213" header="0.31496062992125984" footer="0.31496062992125984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43"/>
  <sheetViews>
    <sheetView tabSelected="1" workbookViewId="0">
      <selection activeCell="U18" sqref="U18"/>
    </sheetView>
  </sheetViews>
  <sheetFormatPr defaultColWidth="8.88671875" defaultRowHeight="16.5"/>
  <cols>
    <col min="1" max="1" width="3.44140625" style="2" customWidth="1"/>
    <col min="2" max="2" width="10.5546875" style="2" customWidth="1"/>
    <col min="3" max="3" width="3.6640625" style="3" customWidth="1"/>
    <col min="4" max="4" width="3.21875" style="2" customWidth="1"/>
    <col min="5" max="5" width="3.77734375" style="2" customWidth="1"/>
    <col min="6" max="6" width="4.5546875" style="2" customWidth="1"/>
    <col min="7" max="7" width="3.6640625" style="2" customWidth="1"/>
    <col min="8" max="8" width="3.33203125" style="2" customWidth="1"/>
    <col min="9" max="9" width="3.6640625" style="2" customWidth="1"/>
    <col min="10" max="10" width="3.44140625" style="2" customWidth="1"/>
    <col min="11" max="11" width="2.6640625" style="2" customWidth="1"/>
    <col min="12" max="12" width="2.44140625" style="2" customWidth="1"/>
    <col min="13" max="13" width="3.5546875" style="2" customWidth="1"/>
    <col min="14" max="15" width="4.5546875" style="2" customWidth="1"/>
    <col min="16" max="16" width="3.5546875" style="2" customWidth="1"/>
    <col min="17" max="17" width="3.109375" style="2" customWidth="1"/>
    <col min="18" max="19" width="3.21875" style="2" customWidth="1"/>
    <col min="20" max="16384" width="8.88671875" style="2"/>
  </cols>
  <sheetData>
    <row r="1" spans="1:19">
      <c r="A1" s="1" t="s">
        <v>0</v>
      </c>
    </row>
    <row r="2" spans="1:19">
      <c r="A2" s="201" t="s">
        <v>1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</row>
    <row r="3" spans="1:19">
      <c r="A3" s="202" t="s">
        <v>2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</row>
    <row r="4" spans="1:19">
      <c r="A4" s="213" t="s">
        <v>129</v>
      </c>
      <c r="B4" s="213"/>
      <c r="C4" s="213"/>
      <c r="D4" s="213"/>
      <c r="E4" s="213"/>
      <c r="F4" s="213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</row>
    <row r="5" spans="1:19" s="4" customFormat="1" ht="27" customHeight="1">
      <c r="A5" s="195" t="s">
        <v>3</v>
      </c>
      <c r="B5" s="195" t="s">
        <v>4</v>
      </c>
      <c r="C5" s="203" t="s">
        <v>5</v>
      </c>
      <c r="D5" s="204"/>
      <c r="E5" s="205"/>
      <c r="F5" s="203" t="s">
        <v>6</v>
      </c>
      <c r="G5" s="197"/>
      <c r="H5" s="198"/>
      <c r="I5" s="203" t="s">
        <v>7</v>
      </c>
      <c r="J5" s="204"/>
      <c r="K5" s="204"/>
      <c r="L5" s="204"/>
      <c r="M5" s="205"/>
      <c r="N5" s="203" t="s">
        <v>8</v>
      </c>
      <c r="O5" s="204"/>
      <c r="P5" s="204"/>
      <c r="Q5" s="204"/>
      <c r="R5" s="204"/>
      <c r="S5" s="205"/>
    </row>
    <row r="6" spans="1:19" s="4" customFormat="1" ht="24" customHeight="1">
      <c r="A6" s="195"/>
      <c r="B6" s="195"/>
      <c r="C6" s="195" t="s">
        <v>9</v>
      </c>
      <c r="D6" s="195" t="s">
        <v>10</v>
      </c>
      <c r="E6" s="195" t="s">
        <v>11</v>
      </c>
      <c r="F6" s="195" t="s">
        <v>12</v>
      </c>
      <c r="G6" s="195" t="s">
        <v>13</v>
      </c>
      <c r="H6" s="195" t="s">
        <v>14</v>
      </c>
      <c r="I6" s="195" t="s">
        <v>15</v>
      </c>
      <c r="J6" s="195" t="s">
        <v>16</v>
      </c>
      <c r="K6" s="196" t="s">
        <v>17</v>
      </c>
      <c r="L6" s="197"/>
      <c r="M6" s="198"/>
      <c r="N6" s="195" t="s">
        <v>9</v>
      </c>
      <c r="O6" s="199" t="s">
        <v>18</v>
      </c>
      <c r="P6" s="199" t="s">
        <v>19</v>
      </c>
      <c r="Q6" s="196" t="s">
        <v>20</v>
      </c>
      <c r="R6" s="197"/>
      <c r="S6" s="198"/>
    </row>
    <row r="7" spans="1:19" s="4" customFormat="1" ht="54.75" customHeight="1">
      <c r="A7" s="195"/>
      <c r="B7" s="195"/>
      <c r="C7" s="195"/>
      <c r="D7" s="195"/>
      <c r="E7" s="195"/>
      <c r="F7" s="195"/>
      <c r="G7" s="195"/>
      <c r="H7" s="195"/>
      <c r="I7" s="195"/>
      <c r="J7" s="195"/>
      <c r="K7" s="5" t="s">
        <v>21</v>
      </c>
      <c r="L7" s="5" t="s">
        <v>22</v>
      </c>
      <c r="M7" s="5" t="s">
        <v>23</v>
      </c>
      <c r="N7" s="195"/>
      <c r="O7" s="200"/>
      <c r="P7" s="200"/>
      <c r="Q7" s="5" t="s">
        <v>21</v>
      </c>
      <c r="R7" s="5" t="s">
        <v>22</v>
      </c>
      <c r="S7" s="5" t="s">
        <v>23</v>
      </c>
    </row>
    <row r="8" spans="1:19">
      <c r="A8" s="159" t="s">
        <v>24</v>
      </c>
      <c r="B8" s="159"/>
      <c r="C8" s="6">
        <f>C9+C20+C27+C32</f>
        <v>559</v>
      </c>
      <c r="D8" s="6">
        <f t="shared" ref="D8:S8" si="0">D9+D20+D27+D32</f>
        <v>63</v>
      </c>
      <c r="E8" s="6">
        <f t="shared" si="0"/>
        <v>496</v>
      </c>
      <c r="F8" s="6">
        <f t="shared" si="0"/>
        <v>360</v>
      </c>
      <c r="G8" s="6">
        <f t="shared" si="0"/>
        <v>95</v>
      </c>
      <c r="H8" s="6">
        <f t="shared" si="0"/>
        <v>104</v>
      </c>
      <c r="I8" s="6">
        <f t="shared" si="0"/>
        <v>29</v>
      </c>
      <c r="J8" s="6">
        <f t="shared" si="0"/>
        <v>16</v>
      </c>
      <c r="K8" s="6">
        <f t="shared" si="0"/>
        <v>42</v>
      </c>
      <c r="L8" s="6">
        <f t="shared" si="0"/>
        <v>75</v>
      </c>
      <c r="M8" s="6">
        <f t="shared" si="0"/>
        <v>93</v>
      </c>
      <c r="N8" s="6">
        <f t="shared" si="0"/>
        <v>4357</v>
      </c>
      <c r="O8" s="6">
        <f t="shared" si="0"/>
        <v>3461</v>
      </c>
      <c r="P8" s="6">
        <f t="shared" si="0"/>
        <v>215</v>
      </c>
      <c r="Q8" s="6">
        <f t="shared" si="0"/>
        <v>0</v>
      </c>
      <c r="R8" s="6">
        <f t="shared" si="0"/>
        <v>143</v>
      </c>
      <c r="S8" s="6">
        <f t="shared" si="0"/>
        <v>548</v>
      </c>
    </row>
    <row r="9" spans="1:19">
      <c r="A9" s="7" t="s">
        <v>25</v>
      </c>
      <c r="B9" s="7" t="s">
        <v>26</v>
      </c>
      <c r="C9" s="6">
        <f>SUM(C10:C19)</f>
        <v>230</v>
      </c>
      <c r="D9" s="6">
        <f t="shared" ref="D9:S9" si="1">SUM(D10:D19)</f>
        <v>41</v>
      </c>
      <c r="E9" s="6">
        <f t="shared" si="1"/>
        <v>189</v>
      </c>
      <c r="F9" s="6">
        <f>SUM(F10:F19)</f>
        <v>229</v>
      </c>
      <c r="G9" s="6">
        <f t="shared" si="1"/>
        <v>1</v>
      </c>
      <c r="H9" s="6">
        <f t="shared" si="1"/>
        <v>0</v>
      </c>
      <c r="I9" s="6">
        <f>SUM(I10:I19)</f>
        <v>18</v>
      </c>
      <c r="J9" s="6">
        <f t="shared" si="1"/>
        <v>0</v>
      </c>
      <c r="K9" s="6">
        <f t="shared" si="1"/>
        <v>1</v>
      </c>
      <c r="L9" s="6">
        <f t="shared" si="1"/>
        <v>0</v>
      </c>
      <c r="M9" s="6">
        <f t="shared" si="1"/>
        <v>0</v>
      </c>
      <c r="N9" s="6">
        <f t="shared" si="1"/>
        <v>1669</v>
      </c>
      <c r="O9" s="6">
        <f t="shared" si="1"/>
        <v>1532</v>
      </c>
      <c r="P9" s="6">
        <f t="shared" si="1"/>
        <v>137</v>
      </c>
      <c r="Q9" s="6">
        <f t="shared" si="1"/>
        <v>0</v>
      </c>
      <c r="R9" s="6">
        <f t="shared" si="1"/>
        <v>0</v>
      </c>
      <c r="S9" s="6">
        <f t="shared" si="1"/>
        <v>0</v>
      </c>
    </row>
    <row r="10" spans="1:19" s="13" customFormat="1">
      <c r="A10" s="8">
        <v>1</v>
      </c>
      <c r="B10" s="9" t="s">
        <v>27</v>
      </c>
      <c r="C10" s="10">
        <v>34</v>
      </c>
      <c r="D10" s="10">
        <v>20</v>
      </c>
      <c r="E10" s="10">
        <v>14</v>
      </c>
      <c r="F10" s="10">
        <v>34</v>
      </c>
      <c r="G10" s="10"/>
      <c r="H10" s="10"/>
      <c r="I10" s="10"/>
      <c r="J10" s="10"/>
      <c r="K10" s="10"/>
      <c r="L10" s="10"/>
      <c r="M10" s="10"/>
      <c r="N10" s="11">
        <f>SUM(O10:S10)</f>
        <v>311</v>
      </c>
      <c r="O10" s="11">
        <v>311</v>
      </c>
      <c r="P10" s="11"/>
      <c r="Q10" s="12"/>
      <c r="R10" s="10"/>
      <c r="S10" s="10"/>
    </row>
    <row r="11" spans="1:19" s="13" customFormat="1">
      <c r="A11" s="8">
        <v>2</v>
      </c>
      <c r="B11" s="9" t="s">
        <v>28</v>
      </c>
      <c r="C11" s="10">
        <f>SUM(D11:E11)</f>
        <v>7</v>
      </c>
      <c r="D11" s="10">
        <v>6</v>
      </c>
      <c r="E11" s="10">
        <v>1</v>
      </c>
      <c r="F11" s="10">
        <v>6</v>
      </c>
      <c r="G11" s="10">
        <v>1</v>
      </c>
      <c r="H11" s="10"/>
      <c r="I11" s="10"/>
      <c r="J11" s="10"/>
      <c r="K11" s="10">
        <v>1</v>
      </c>
      <c r="L11" s="10"/>
      <c r="M11" s="10"/>
      <c r="N11" s="11">
        <f t="shared" ref="N11:N39" si="2">SUM(O11:S11)</f>
        <v>58</v>
      </c>
      <c r="O11" s="11">
        <v>58</v>
      </c>
      <c r="P11" s="11"/>
      <c r="Q11" s="14"/>
      <c r="R11" s="10"/>
      <c r="S11" s="10"/>
    </row>
    <row r="12" spans="1:19" s="18" customFormat="1">
      <c r="A12" s="15">
        <v>3</v>
      </c>
      <c r="B12" s="16" t="s">
        <v>29</v>
      </c>
      <c r="C12" s="11">
        <f t="shared" ref="C12:C19" si="3">SUM(D12:E12)</f>
        <v>11</v>
      </c>
      <c r="D12" s="11">
        <v>8</v>
      </c>
      <c r="E12" s="11">
        <v>3</v>
      </c>
      <c r="F12" s="11">
        <v>11</v>
      </c>
      <c r="G12" s="11"/>
      <c r="H12" s="11"/>
      <c r="I12" s="11">
        <v>3</v>
      </c>
      <c r="J12" s="11"/>
      <c r="K12" s="11"/>
      <c r="L12" s="11"/>
      <c r="M12" s="11"/>
      <c r="N12" s="11">
        <f t="shared" si="2"/>
        <v>86</v>
      </c>
      <c r="O12" s="11">
        <f>86-25</f>
        <v>61</v>
      </c>
      <c r="P12" s="11">
        <v>25</v>
      </c>
      <c r="Q12" s="17"/>
      <c r="R12" s="11"/>
      <c r="S12" s="11"/>
    </row>
    <row r="13" spans="1:19" s="18" customFormat="1">
      <c r="A13" s="15">
        <v>4</v>
      </c>
      <c r="B13" s="16" t="s">
        <v>30</v>
      </c>
      <c r="C13" s="10">
        <f t="shared" si="3"/>
        <v>26</v>
      </c>
      <c r="D13" s="11">
        <v>1</v>
      </c>
      <c r="E13" s="11">
        <v>25</v>
      </c>
      <c r="F13" s="11">
        <v>26</v>
      </c>
      <c r="G13" s="11"/>
      <c r="H13" s="11"/>
      <c r="I13" s="11">
        <v>1</v>
      </c>
      <c r="J13" s="11"/>
      <c r="K13" s="11"/>
      <c r="L13" s="11"/>
      <c r="M13" s="11"/>
      <c r="N13" s="11">
        <f t="shared" si="2"/>
        <v>188</v>
      </c>
      <c r="O13" s="11">
        <f>188-13</f>
        <v>175</v>
      </c>
      <c r="P13" s="11">
        <v>13</v>
      </c>
      <c r="Q13" s="14"/>
      <c r="R13" s="11"/>
      <c r="S13" s="11"/>
    </row>
    <row r="14" spans="1:19" s="13" customFormat="1">
      <c r="A14" s="8">
        <v>5</v>
      </c>
      <c r="B14" s="9" t="s">
        <v>31</v>
      </c>
      <c r="C14" s="10">
        <f t="shared" si="3"/>
        <v>24</v>
      </c>
      <c r="D14" s="10">
        <v>1</v>
      </c>
      <c r="E14" s="10">
        <v>23</v>
      </c>
      <c r="F14" s="10">
        <v>24</v>
      </c>
      <c r="G14" s="10"/>
      <c r="H14" s="10"/>
      <c r="I14" s="10">
        <v>3</v>
      </c>
      <c r="J14" s="10"/>
      <c r="K14" s="10"/>
      <c r="L14" s="10"/>
      <c r="M14" s="10"/>
      <c r="N14" s="11">
        <f t="shared" si="2"/>
        <v>168</v>
      </c>
      <c r="O14" s="11">
        <f>168-19</f>
        <v>149</v>
      </c>
      <c r="P14" s="11">
        <v>19</v>
      </c>
      <c r="Q14" s="14"/>
      <c r="R14" s="10"/>
      <c r="S14" s="10"/>
    </row>
    <row r="15" spans="1:19" s="13" customFormat="1">
      <c r="A15" s="8">
        <v>6</v>
      </c>
      <c r="B15" s="9" t="s">
        <v>32</v>
      </c>
      <c r="C15" s="10">
        <f t="shared" si="3"/>
        <v>37</v>
      </c>
      <c r="D15" s="10">
        <v>1</v>
      </c>
      <c r="E15" s="10">
        <v>36</v>
      </c>
      <c r="F15" s="10">
        <v>37</v>
      </c>
      <c r="G15" s="10"/>
      <c r="H15" s="10"/>
      <c r="I15" s="10">
        <v>7</v>
      </c>
      <c r="J15" s="10"/>
      <c r="K15" s="10"/>
      <c r="L15" s="10"/>
      <c r="M15" s="10"/>
      <c r="N15" s="11">
        <f t="shared" si="2"/>
        <v>243</v>
      </c>
      <c r="O15" s="11">
        <f>243-51</f>
        <v>192</v>
      </c>
      <c r="P15" s="11">
        <v>51</v>
      </c>
      <c r="Q15" s="14"/>
      <c r="R15" s="10"/>
      <c r="S15" s="10"/>
    </row>
    <row r="16" spans="1:19" s="13" customFormat="1">
      <c r="A16" s="8">
        <v>7</v>
      </c>
      <c r="B16" s="9" t="s">
        <v>33</v>
      </c>
      <c r="C16" s="10">
        <f t="shared" si="3"/>
        <v>14</v>
      </c>
      <c r="D16" s="10">
        <v>1</v>
      </c>
      <c r="E16" s="10">
        <v>13</v>
      </c>
      <c r="F16" s="10">
        <v>14</v>
      </c>
      <c r="G16" s="10"/>
      <c r="H16" s="10"/>
      <c r="I16" s="10"/>
      <c r="J16" s="10"/>
      <c r="K16" s="10"/>
      <c r="L16" s="10"/>
      <c r="M16" s="10"/>
      <c r="N16" s="11">
        <f t="shared" si="2"/>
        <v>94</v>
      </c>
      <c r="O16" s="11">
        <v>94</v>
      </c>
      <c r="P16" s="11"/>
      <c r="Q16" s="19"/>
      <c r="R16" s="10"/>
      <c r="S16" s="10"/>
    </row>
    <row r="17" spans="1:19" s="13" customFormat="1">
      <c r="A17" s="8">
        <v>8</v>
      </c>
      <c r="B17" s="9" t="s">
        <v>34</v>
      </c>
      <c r="C17" s="10">
        <f t="shared" si="3"/>
        <v>29</v>
      </c>
      <c r="D17" s="10">
        <v>1</v>
      </c>
      <c r="E17" s="10">
        <v>28</v>
      </c>
      <c r="F17" s="10">
        <v>29</v>
      </c>
      <c r="G17" s="10"/>
      <c r="H17" s="10"/>
      <c r="I17" s="10"/>
      <c r="J17" s="10"/>
      <c r="K17" s="10"/>
      <c r="L17" s="10"/>
      <c r="M17" s="10"/>
      <c r="N17" s="11">
        <f t="shared" si="2"/>
        <v>201</v>
      </c>
      <c r="O17" s="11">
        <v>201</v>
      </c>
      <c r="P17" s="11"/>
      <c r="Q17" s="19"/>
      <c r="R17" s="10"/>
      <c r="S17" s="10"/>
    </row>
    <row r="18" spans="1:19" s="13" customFormat="1">
      <c r="A18" s="8">
        <v>9</v>
      </c>
      <c r="B18" s="9" t="s">
        <v>35</v>
      </c>
      <c r="C18" s="10">
        <f t="shared" si="3"/>
        <v>23</v>
      </c>
      <c r="D18" s="10">
        <v>1</v>
      </c>
      <c r="E18" s="10">
        <v>22</v>
      </c>
      <c r="F18" s="10">
        <v>23</v>
      </c>
      <c r="G18" s="10"/>
      <c r="H18" s="10"/>
      <c r="I18" s="10">
        <v>4</v>
      </c>
      <c r="J18" s="10"/>
      <c r="K18" s="10"/>
      <c r="L18" s="10"/>
      <c r="M18" s="10"/>
      <c r="N18" s="11">
        <f t="shared" si="2"/>
        <v>153</v>
      </c>
      <c r="O18" s="11">
        <f>153-29</f>
        <v>124</v>
      </c>
      <c r="P18" s="11">
        <v>29</v>
      </c>
      <c r="Q18" s="14"/>
      <c r="R18" s="10"/>
      <c r="S18" s="10"/>
    </row>
    <row r="19" spans="1:19" s="13" customFormat="1">
      <c r="A19" s="8">
        <v>10</v>
      </c>
      <c r="B19" s="9" t="s">
        <v>36</v>
      </c>
      <c r="C19" s="10">
        <f t="shared" si="3"/>
        <v>25</v>
      </c>
      <c r="D19" s="10">
        <v>1</v>
      </c>
      <c r="E19" s="10">
        <v>24</v>
      </c>
      <c r="F19" s="10">
        <v>25</v>
      </c>
      <c r="G19" s="10"/>
      <c r="H19" s="10"/>
      <c r="I19" s="10"/>
      <c r="J19" s="10"/>
      <c r="K19" s="10"/>
      <c r="L19" s="10"/>
      <c r="M19" s="10"/>
      <c r="N19" s="11">
        <f t="shared" si="2"/>
        <v>167</v>
      </c>
      <c r="O19" s="11">
        <f>167</f>
        <v>167</v>
      </c>
      <c r="P19" s="11"/>
      <c r="Q19" s="14"/>
      <c r="R19" s="10"/>
      <c r="S19" s="10"/>
    </row>
    <row r="20" spans="1:19" s="13" customFormat="1">
      <c r="A20" s="20" t="s">
        <v>37</v>
      </c>
      <c r="B20" s="20" t="s">
        <v>38</v>
      </c>
      <c r="C20" s="21">
        <f>SUM(C21:C26)</f>
        <v>154</v>
      </c>
      <c r="D20" s="21">
        <f t="shared" ref="D20:I20" si="4">SUM(D21:D26)</f>
        <v>10</v>
      </c>
      <c r="E20" s="21">
        <f t="shared" si="4"/>
        <v>144</v>
      </c>
      <c r="F20" s="21">
        <f>SUM(F21:F26)</f>
        <v>131</v>
      </c>
      <c r="G20" s="21">
        <f t="shared" si="4"/>
        <v>23</v>
      </c>
      <c r="H20" s="21">
        <f t="shared" si="4"/>
        <v>0</v>
      </c>
      <c r="I20" s="21">
        <f t="shared" si="4"/>
        <v>11</v>
      </c>
      <c r="J20" s="21">
        <v>0</v>
      </c>
      <c r="K20" s="21">
        <v>5</v>
      </c>
      <c r="L20" s="21">
        <v>18</v>
      </c>
      <c r="M20" s="21">
        <v>5</v>
      </c>
      <c r="N20" s="21">
        <f>SUM(N21:N26)</f>
        <v>1169</v>
      </c>
      <c r="O20" s="21">
        <f>SUM(O21:O26)</f>
        <v>1039</v>
      </c>
      <c r="P20" s="21">
        <f>SUM(P21:P26)</f>
        <v>78</v>
      </c>
      <c r="Q20" s="21">
        <v>0</v>
      </c>
      <c r="R20" s="21">
        <f>SUM(R21:R26)</f>
        <v>36</v>
      </c>
      <c r="S20" s="21">
        <f>SUM(S21:S26)</f>
        <v>26</v>
      </c>
    </row>
    <row r="21" spans="1:19" s="13" customFormat="1">
      <c r="A21" s="8">
        <v>11</v>
      </c>
      <c r="B21" s="9" t="s">
        <v>39</v>
      </c>
      <c r="C21" s="10">
        <f t="shared" ref="C21:C26" si="5">D21+E21</f>
        <v>31</v>
      </c>
      <c r="D21" s="10">
        <v>1</v>
      </c>
      <c r="E21" s="10">
        <v>30</v>
      </c>
      <c r="F21" s="10">
        <v>27</v>
      </c>
      <c r="G21" s="10">
        <v>4</v>
      </c>
      <c r="H21" s="10"/>
      <c r="I21" s="10">
        <v>11</v>
      </c>
      <c r="J21" s="10"/>
      <c r="K21" s="10"/>
      <c r="L21" s="10">
        <v>3</v>
      </c>
      <c r="M21" s="10">
        <v>2</v>
      </c>
      <c r="N21" s="11">
        <f t="shared" si="2"/>
        <v>238</v>
      </c>
      <c r="O21" s="11">
        <f>238-78-9-8</f>
        <v>143</v>
      </c>
      <c r="P21" s="11">
        <v>78</v>
      </c>
      <c r="Q21" s="22"/>
      <c r="R21" s="10">
        <v>9</v>
      </c>
      <c r="S21" s="10">
        <v>8</v>
      </c>
    </row>
    <row r="22" spans="1:19" s="13" customFormat="1">
      <c r="A22" s="8">
        <v>12</v>
      </c>
      <c r="B22" s="9" t="s">
        <v>40</v>
      </c>
      <c r="C22" s="10">
        <f t="shared" si="5"/>
        <v>30</v>
      </c>
      <c r="D22" s="10">
        <v>3</v>
      </c>
      <c r="E22" s="10">
        <v>27</v>
      </c>
      <c r="F22" s="10">
        <v>28</v>
      </c>
      <c r="G22" s="10">
        <v>2</v>
      </c>
      <c r="H22" s="10"/>
      <c r="I22" s="10"/>
      <c r="J22" s="10"/>
      <c r="K22" s="10"/>
      <c r="L22" s="10">
        <v>2</v>
      </c>
      <c r="M22" s="10"/>
      <c r="N22" s="11">
        <f t="shared" si="2"/>
        <v>274</v>
      </c>
      <c r="O22" s="11">
        <f>274-4</f>
        <v>270</v>
      </c>
      <c r="P22" s="11"/>
      <c r="Q22" s="14"/>
      <c r="R22" s="10">
        <v>4</v>
      </c>
      <c r="S22" s="10"/>
    </row>
    <row r="23" spans="1:19" s="13" customFormat="1">
      <c r="A23" s="8">
        <v>13</v>
      </c>
      <c r="B23" s="9" t="s">
        <v>41</v>
      </c>
      <c r="C23" s="10">
        <f t="shared" si="5"/>
        <v>13</v>
      </c>
      <c r="D23" s="10">
        <v>1</v>
      </c>
      <c r="E23" s="10">
        <v>12</v>
      </c>
      <c r="F23" s="10">
        <v>7</v>
      </c>
      <c r="G23" s="10">
        <v>6</v>
      </c>
      <c r="H23" s="10"/>
      <c r="I23" s="10"/>
      <c r="J23" s="10"/>
      <c r="K23" s="10"/>
      <c r="L23" s="10">
        <v>6</v>
      </c>
      <c r="M23" s="10"/>
      <c r="N23" s="11">
        <f t="shared" si="2"/>
        <v>111</v>
      </c>
      <c r="O23" s="11">
        <f>111-19</f>
        <v>92</v>
      </c>
      <c r="P23" s="11"/>
      <c r="Q23" s="23"/>
      <c r="R23" s="10">
        <v>19</v>
      </c>
      <c r="S23" s="10"/>
    </row>
    <row r="24" spans="1:19" s="13" customFormat="1">
      <c r="A24" s="8">
        <v>14</v>
      </c>
      <c r="B24" s="9" t="s">
        <v>42</v>
      </c>
      <c r="C24" s="10">
        <f t="shared" si="5"/>
        <v>34</v>
      </c>
      <c r="D24" s="10">
        <v>2</v>
      </c>
      <c r="E24" s="10">
        <v>32</v>
      </c>
      <c r="F24" s="10">
        <v>30</v>
      </c>
      <c r="G24" s="10">
        <v>4</v>
      </c>
      <c r="H24" s="10"/>
      <c r="I24" s="10"/>
      <c r="J24" s="10"/>
      <c r="K24" s="10"/>
      <c r="L24" s="10">
        <v>1</v>
      </c>
      <c r="M24" s="10">
        <v>3</v>
      </c>
      <c r="N24" s="11">
        <f t="shared" si="2"/>
        <v>254</v>
      </c>
      <c r="O24" s="11">
        <f>254-1-18</f>
        <v>235</v>
      </c>
      <c r="P24" s="11"/>
      <c r="Q24" s="14"/>
      <c r="R24" s="10">
        <v>1</v>
      </c>
      <c r="S24" s="10">
        <v>18</v>
      </c>
    </row>
    <row r="25" spans="1:19" s="13" customFormat="1">
      <c r="A25" s="8">
        <v>15</v>
      </c>
      <c r="B25" s="9" t="s">
        <v>43</v>
      </c>
      <c r="C25" s="10">
        <f t="shared" si="5"/>
        <v>26</v>
      </c>
      <c r="D25" s="10">
        <v>2</v>
      </c>
      <c r="E25" s="10">
        <v>24</v>
      </c>
      <c r="F25" s="10">
        <v>25</v>
      </c>
      <c r="G25" s="10">
        <v>1</v>
      </c>
      <c r="H25" s="10"/>
      <c r="I25" s="10"/>
      <c r="J25" s="10"/>
      <c r="K25" s="10"/>
      <c r="L25" s="10">
        <v>1</v>
      </c>
      <c r="M25" s="10"/>
      <c r="N25" s="11">
        <f t="shared" si="2"/>
        <v>149</v>
      </c>
      <c r="O25" s="11">
        <f>149-3</f>
        <v>146</v>
      </c>
      <c r="P25" s="11"/>
      <c r="Q25" s="14"/>
      <c r="R25" s="10">
        <v>3</v>
      </c>
      <c r="S25" s="10"/>
    </row>
    <row r="26" spans="1:19" s="13" customFormat="1">
      <c r="A26" s="8">
        <v>16</v>
      </c>
      <c r="B26" s="9" t="s">
        <v>44</v>
      </c>
      <c r="C26" s="10">
        <f t="shared" si="5"/>
        <v>20</v>
      </c>
      <c r="D26" s="10">
        <v>1</v>
      </c>
      <c r="E26" s="10">
        <v>19</v>
      </c>
      <c r="F26" s="10">
        <v>14</v>
      </c>
      <c r="G26" s="10">
        <v>6</v>
      </c>
      <c r="H26" s="10"/>
      <c r="I26" s="10"/>
      <c r="J26" s="10"/>
      <c r="K26" s="10">
        <v>4</v>
      </c>
      <c r="L26" s="10">
        <v>3</v>
      </c>
      <c r="M26" s="10"/>
      <c r="N26" s="11">
        <v>143</v>
      </c>
      <c r="O26" s="11">
        <f>153</f>
        <v>153</v>
      </c>
      <c r="P26" s="11"/>
      <c r="Q26" s="24"/>
      <c r="R26" s="10">
        <v>0</v>
      </c>
      <c r="S26" s="10"/>
    </row>
    <row r="27" spans="1:19" s="13" customFormat="1">
      <c r="A27" s="20" t="s">
        <v>45</v>
      </c>
      <c r="B27" s="20" t="s">
        <v>46</v>
      </c>
      <c r="C27" s="21">
        <f>SUM(C28:C31)</f>
        <v>77</v>
      </c>
      <c r="D27" s="21">
        <f t="shared" ref="D27:F27" si="6">SUM(D28:D31)</f>
        <v>5</v>
      </c>
      <c r="E27" s="21">
        <f t="shared" si="6"/>
        <v>72</v>
      </c>
      <c r="F27" s="21">
        <f t="shared" si="6"/>
        <v>0</v>
      </c>
      <c r="G27" s="21">
        <f>SUM(G28:G31)</f>
        <v>51</v>
      </c>
      <c r="H27" s="21">
        <f>SUM(H28:H31)</f>
        <v>26</v>
      </c>
      <c r="I27" s="21">
        <v>0</v>
      </c>
      <c r="J27" s="21">
        <v>0</v>
      </c>
      <c r="K27" s="21">
        <v>29</v>
      </c>
      <c r="L27" s="21">
        <f>SUM(L28:L31)</f>
        <v>33</v>
      </c>
      <c r="M27" s="21">
        <f>SUM(M28:M31)</f>
        <v>21</v>
      </c>
      <c r="N27" s="21">
        <f>SUM(N28:N31)</f>
        <v>696</v>
      </c>
      <c r="O27" s="21">
        <f>SUM(O28:O31)</f>
        <v>538</v>
      </c>
      <c r="P27" s="21">
        <f>SUM(P28:P31)</f>
        <v>0</v>
      </c>
      <c r="Q27" s="21">
        <v>0</v>
      </c>
      <c r="R27" s="21">
        <f>SUM(R28:R31)</f>
        <v>38</v>
      </c>
      <c r="S27" s="21">
        <f>SUM(S28:S31)</f>
        <v>120</v>
      </c>
    </row>
    <row r="28" spans="1:19" s="13" customFormat="1">
      <c r="A28" s="8">
        <v>17</v>
      </c>
      <c r="B28" s="9" t="s">
        <v>47</v>
      </c>
      <c r="C28" s="10">
        <f>D28+E28</f>
        <v>14</v>
      </c>
      <c r="D28" s="10">
        <v>1</v>
      </c>
      <c r="E28" s="10">
        <v>13</v>
      </c>
      <c r="F28" s="10"/>
      <c r="G28" s="10">
        <v>9</v>
      </c>
      <c r="H28" s="10">
        <v>5</v>
      </c>
      <c r="I28" s="10"/>
      <c r="J28" s="10"/>
      <c r="K28" s="10">
        <v>4</v>
      </c>
      <c r="L28" s="10">
        <v>1</v>
      </c>
      <c r="M28" s="10">
        <v>8</v>
      </c>
      <c r="N28" s="11">
        <f t="shared" si="2"/>
        <v>165</v>
      </c>
      <c r="O28" s="10">
        <f>165-1-57</f>
        <v>107</v>
      </c>
      <c r="P28" s="10"/>
      <c r="Q28" s="25"/>
      <c r="R28" s="10">
        <v>1</v>
      </c>
      <c r="S28" s="10">
        <v>57</v>
      </c>
    </row>
    <row r="29" spans="1:19" s="13" customFormat="1">
      <c r="A29" s="8">
        <v>18</v>
      </c>
      <c r="B29" s="9" t="s">
        <v>48</v>
      </c>
      <c r="C29" s="10">
        <f>D29+E29</f>
        <v>17</v>
      </c>
      <c r="D29" s="10">
        <v>1</v>
      </c>
      <c r="E29" s="10">
        <v>16</v>
      </c>
      <c r="F29" s="10"/>
      <c r="G29" s="10">
        <v>7</v>
      </c>
      <c r="H29" s="10">
        <v>10</v>
      </c>
      <c r="I29" s="10"/>
      <c r="J29" s="10"/>
      <c r="K29" s="10">
        <v>7</v>
      </c>
      <c r="L29" s="10">
        <v>7</v>
      </c>
      <c r="M29" s="10">
        <v>3</v>
      </c>
      <c r="N29" s="11">
        <f t="shared" si="2"/>
        <v>119</v>
      </c>
      <c r="O29" s="10">
        <f>119-14</f>
        <v>105</v>
      </c>
      <c r="P29" s="10"/>
      <c r="Q29" s="14"/>
      <c r="R29" s="10">
        <v>4</v>
      </c>
      <c r="S29" s="10">
        <v>10</v>
      </c>
    </row>
    <row r="30" spans="1:19" s="13" customFormat="1">
      <c r="A30" s="8">
        <v>19</v>
      </c>
      <c r="B30" s="9" t="s">
        <v>49</v>
      </c>
      <c r="C30" s="10">
        <f>D30+E30</f>
        <v>21</v>
      </c>
      <c r="D30" s="10">
        <v>1</v>
      </c>
      <c r="E30" s="10">
        <v>20</v>
      </c>
      <c r="F30" s="10"/>
      <c r="G30" s="10">
        <v>16</v>
      </c>
      <c r="H30" s="10">
        <v>5</v>
      </c>
      <c r="I30" s="10"/>
      <c r="J30" s="10"/>
      <c r="K30" s="10">
        <v>4</v>
      </c>
      <c r="L30" s="10">
        <v>14</v>
      </c>
      <c r="M30" s="10">
        <v>3</v>
      </c>
      <c r="N30" s="11">
        <f t="shared" si="2"/>
        <v>213</v>
      </c>
      <c r="O30" s="10">
        <f>213-26-15</f>
        <v>172</v>
      </c>
      <c r="P30" s="10"/>
      <c r="Q30" s="25"/>
      <c r="R30" s="10">
        <v>26</v>
      </c>
      <c r="S30" s="10">
        <v>15</v>
      </c>
    </row>
    <row r="31" spans="1:19" s="13" customFormat="1">
      <c r="A31" s="8">
        <v>20</v>
      </c>
      <c r="B31" s="9" t="s">
        <v>50</v>
      </c>
      <c r="C31" s="10">
        <f>D31+E31</f>
        <v>25</v>
      </c>
      <c r="D31" s="10">
        <v>2</v>
      </c>
      <c r="E31" s="10">
        <v>23</v>
      </c>
      <c r="F31" s="10"/>
      <c r="G31" s="10">
        <v>19</v>
      </c>
      <c r="H31" s="10">
        <v>6</v>
      </c>
      <c r="I31" s="10"/>
      <c r="J31" s="10"/>
      <c r="K31" s="10">
        <v>7</v>
      </c>
      <c r="L31" s="10">
        <v>11</v>
      </c>
      <c r="M31" s="10">
        <v>7</v>
      </c>
      <c r="N31" s="11">
        <f t="shared" si="2"/>
        <v>199</v>
      </c>
      <c r="O31" s="10">
        <f>199-7-38</f>
        <v>154</v>
      </c>
      <c r="P31" s="10"/>
      <c r="Q31" s="14"/>
      <c r="R31" s="10">
        <v>7</v>
      </c>
      <c r="S31" s="10">
        <v>38</v>
      </c>
    </row>
    <row r="32" spans="1:19" s="13" customFormat="1">
      <c r="A32" s="20" t="s">
        <v>51</v>
      </c>
      <c r="B32" s="26" t="s">
        <v>52</v>
      </c>
      <c r="C32" s="21">
        <f>SUM(C33:C39)</f>
        <v>98</v>
      </c>
      <c r="D32" s="21">
        <f t="shared" ref="D32:E32" si="7">SUM(D33:D39)</f>
        <v>7</v>
      </c>
      <c r="E32" s="21">
        <f t="shared" si="7"/>
        <v>91</v>
      </c>
      <c r="F32" s="21">
        <v>0</v>
      </c>
      <c r="G32" s="21">
        <f>SUM(G33:G39)</f>
        <v>20</v>
      </c>
      <c r="H32" s="21">
        <f>SUM(H33:H39)</f>
        <v>78</v>
      </c>
      <c r="I32" s="21">
        <v>0</v>
      </c>
      <c r="J32" s="21">
        <f>SUM(J33:J39)</f>
        <v>16</v>
      </c>
      <c r="K32" s="21">
        <f>SUM(K33:K39)</f>
        <v>7</v>
      </c>
      <c r="L32" s="21">
        <f>SUM(L33:L39)</f>
        <v>24</v>
      </c>
      <c r="M32" s="21">
        <f>SUM(M33:M39)</f>
        <v>67</v>
      </c>
      <c r="N32" s="21">
        <f t="shared" ref="N32:S32" si="8">SUM(N33:N39)</f>
        <v>823</v>
      </c>
      <c r="O32" s="21">
        <f t="shared" si="8"/>
        <v>352</v>
      </c>
      <c r="P32" s="21">
        <f t="shared" si="8"/>
        <v>0</v>
      </c>
      <c r="Q32" s="21">
        <f t="shared" si="8"/>
        <v>0</v>
      </c>
      <c r="R32" s="21">
        <f t="shared" si="8"/>
        <v>69</v>
      </c>
      <c r="S32" s="21">
        <f t="shared" si="8"/>
        <v>402</v>
      </c>
    </row>
    <row r="33" spans="1:19" s="13" customFormat="1" ht="21.95" customHeight="1">
      <c r="A33" s="8">
        <v>21</v>
      </c>
      <c r="B33" s="9" t="s">
        <v>53</v>
      </c>
      <c r="C33" s="10">
        <f>SUM(D33:E33)</f>
        <v>16</v>
      </c>
      <c r="D33" s="10">
        <v>1</v>
      </c>
      <c r="E33" s="10">
        <v>15</v>
      </c>
      <c r="F33" s="10"/>
      <c r="G33" s="10">
        <v>4</v>
      </c>
      <c r="H33" s="10">
        <v>12</v>
      </c>
      <c r="I33" s="10"/>
      <c r="J33" s="10"/>
      <c r="K33" s="10"/>
      <c r="L33" s="10">
        <v>8</v>
      </c>
      <c r="M33" s="10">
        <v>8</v>
      </c>
      <c r="N33" s="11">
        <f>SUM(O33:S33)</f>
        <v>127</v>
      </c>
      <c r="O33" s="11">
        <f>127-18-40</f>
        <v>69</v>
      </c>
      <c r="P33" s="11"/>
      <c r="Q33" s="14"/>
      <c r="R33" s="11">
        <v>18</v>
      </c>
      <c r="S33" s="11">
        <v>40</v>
      </c>
    </row>
    <row r="34" spans="1:19" s="13" customFormat="1" ht="21.95" customHeight="1">
      <c r="A34" s="8">
        <v>22</v>
      </c>
      <c r="B34" s="9" t="s">
        <v>54</v>
      </c>
      <c r="C34" s="10">
        <f t="shared" ref="C34:C39" si="9">SUM(D34:E34)</f>
        <v>16</v>
      </c>
      <c r="D34" s="10">
        <v>1</v>
      </c>
      <c r="E34" s="10">
        <v>15</v>
      </c>
      <c r="F34" s="10"/>
      <c r="G34" s="10">
        <v>7</v>
      </c>
      <c r="H34" s="10">
        <v>9</v>
      </c>
      <c r="I34" s="10"/>
      <c r="J34" s="10">
        <v>1</v>
      </c>
      <c r="K34" s="10">
        <v>4</v>
      </c>
      <c r="L34" s="10">
        <v>3</v>
      </c>
      <c r="M34" s="10">
        <v>9</v>
      </c>
      <c r="N34" s="11">
        <f t="shared" si="2"/>
        <v>124</v>
      </c>
      <c r="O34" s="11">
        <f>124-8-53</f>
        <v>63</v>
      </c>
      <c r="P34" s="11"/>
      <c r="Q34" s="27"/>
      <c r="R34" s="11">
        <v>8</v>
      </c>
      <c r="S34" s="11">
        <v>53</v>
      </c>
    </row>
    <row r="35" spans="1:19" s="13" customFormat="1" ht="21.95" customHeight="1">
      <c r="A35" s="8">
        <v>23</v>
      </c>
      <c r="B35" s="9" t="s">
        <v>55</v>
      </c>
      <c r="C35" s="10">
        <f t="shared" si="9"/>
        <v>21</v>
      </c>
      <c r="D35" s="10">
        <v>1</v>
      </c>
      <c r="E35" s="10">
        <v>20</v>
      </c>
      <c r="F35" s="10"/>
      <c r="G35" s="10">
        <v>7</v>
      </c>
      <c r="H35" s="10">
        <v>14</v>
      </c>
      <c r="I35" s="10"/>
      <c r="J35" s="10"/>
      <c r="K35" s="10">
        <v>1</v>
      </c>
      <c r="L35" s="10">
        <v>10</v>
      </c>
      <c r="M35" s="10">
        <v>10</v>
      </c>
      <c r="N35" s="11">
        <f t="shared" si="2"/>
        <v>205</v>
      </c>
      <c r="O35" s="11">
        <f>205-17-64</f>
        <v>124</v>
      </c>
      <c r="P35" s="11"/>
      <c r="Q35" s="28"/>
      <c r="R35" s="11">
        <v>17</v>
      </c>
      <c r="S35" s="11">
        <v>64</v>
      </c>
    </row>
    <row r="36" spans="1:19" s="13" customFormat="1" ht="21.95" customHeight="1">
      <c r="A36" s="8">
        <v>24</v>
      </c>
      <c r="B36" s="9" t="s">
        <v>56</v>
      </c>
      <c r="C36" s="10">
        <f t="shared" si="9"/>
        <v>10</v>
      </c>
      <c r="D36" s="10">
        <v>1</v>
      </c>
      <c r="E36" s="10">
        <v>9</v>
      </c>
      <c r="F36" s="10"/>
      <c r="G36" s="10">
        <v>2</v>
      </c>
      <c r="H36" s="10">
        <v>8</v>
      </c>
      <c r="I36" s="10"/>
      <c r="J36" s="10">
        <v>1</v>
      </c>
      <c r="K36" s="10">
        <v>2</v>
      </c>
      <c r="L36" s="10"/>
      <c r="M36" s="10">
        <v>8</v>
      </c>
      <c r="N36" s="11">
        <f t="shared" si="2"/>
        <v>78</v>
      </c>
      <c r="O36" s="11">
        <f>78-4-47</f>
        <v>27</v>
      </c>
      <c r="P36" s="11"/>
      <c r="Q36" s="29"/>
      <c r="R36" s="10">
        <v>4</v>
      </c>
      <c r="S36" s="10">
        <v>47</v>
      </c>
    </row>
    <row r="37" spans="1:19" s="13" customFormat="1" ht="21.95" customHeight="1">
      <c r="A37" s="8">
        <v>25</v>
      </c>
      <c r="B37" s="9" t="s">
        <v>57</v>
      </c>
      <c r="C37" s="10">
        <f t="shared" si="9"/>
        <v>12</v>
      </c>
      <c r="D37" s="10">
        <v>1</v>
      </c>
      <c r="E37" s="10">
        <v>11</v>
      </c>
      <c r="F37" s="10"/>
      <c r="G37" s="10"/>
      <c r="H37" s="10">
        <v>12</v>
      </c>
      <c r="I37" s="10"/>
      <c r="J37" s="10">
        <v>6</v>
      </c>
      <c r="K37" s="10"/>
      <c r="L37" s="10">
        <v>1</v>
      </c>
      <c r="M37" s="10">
        <v>11</v>
      </c>
      <c r="N37" s="11">
        <f t="shared" si="2"/>
        <v>94</v>
      </c>
      <c r="O37" s="11">
        <f>94-7-58</f>
        <v>29</v>
      </c>
      <c r="P37" s="11"/>
      <c r="Q37" s="30"/>
      <c r="R37" s="10">
        <v>7</v>
      </c>
      <c r="S37" s="10">
        <v>58</v>
      </c>
    </row>
    <row r="38" spans="1:19" s="13" customFormat="1" ht="21.95" customHeight="1">
      <c r="A38" s="8">
        <v>26</v>
      </c>
      <c r="B38" s="9" t="s">
        <v>58</v>
      </c>
      <c r="C38" s="10">
        <f t="shared" si="9"/>
        <v>15</v>
      </c>
      <c r="D38" s="10">
        <v>1</v>
      </c>
      <c r="E38" s="10">
        <v>14</v>
      </c>
      <c r="F38" s="10"/>
      <c r="G38" s="10"/>
      <c r="H38" s="10">
        <v>15</v>
      </c>
      <c r="I38" s="10"/>
      <c r="J38" s="10">
        <v>1</v>
      </c>
      <c r="K38" s="10"/>
      <c r="L38" s="10">
        <v>1</v>
      </c>
      <c r="M38" s="10">
        <v>14</v>
      </c>
      <c r="N38" s="11">
        <v>107</v>
      </c>
      <c r="O38" s="11">
        <f>107-7-66</f>
        <v>34</v>
      </c>
      <c r="P38" s="11"/>
      <c r="Q38" s="25"/>
      <c r="R38" s="10">
        <v>7</v>
      </c>
      <c r="S38" s="10">
        <v>66</v>
      </c>
    </row>
    <row r="39" spans="1:19" s="13" customFormat="1" ht="21.95" customHeight="1">
      <c r="A39" s="8">
        <v>27</v>
      </c>
      <c r="B39" s="9" t="s">
        <v>59</v>
      </c>
      <c r="C39" s="10">
        <f t="shared" si="9"/>
        <v>8</v>
      </c>
      <c r="D39" s="10">
        <v>1</v>
      </c>
      <c r="E39" s="10">
        <v>7</v>
      </c>
      <c r="F39" s="10"/>
      <c r="G39" s="10"/>
      <c r="H39" s="10">
        <v>8</v>
      </c>
      <c r="I39" s="10"/>
      <c r="J39" s="10">
        <v>7</v>
      </c>
      <c r="K39" s="10"/>
      <c r="L39" s="10">
        <v>1</v>
      </c>
      <c r="M39" s="10">
        <v>7</v>
      </c>
      <c r="N39" s="11">
        <f t="shared" si="2"/>
        <v>88</v>
      </c>
      <c r="O39" s="11">
        <f>88-8-74</f>
        <v>6</v>
      </c>
      <c r="P39" s="11"/>
      <c r="Q39" s="31"/>
      <c r="R39" s="10">
        <v>8</v>
      </c>
      <c r="S39" s="10">
        <v>74</v>
      </c>
    </row>
    <row r="40" spans="1:19">
      <c r="A40" s="32"/>
      <c r="B40" s="33" t="s">
        <v>60</v>
      </c>
      <c r="C40" s="34"/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1:19">
      <c r="B41" s="2" t="s">
        <v>61</v>
      </c>
    </row>
    <row r="42" spans="1:19">
      <c r="D42" s="35"/>
      <c r="E42" s="35"/>
      <c r="H42" s="35"/>
      <c r="I42" s="35"/>
      <c r="J42" s="35"/>
      <c r="K42" s="35"/>
      <c r="L42" s="35"/>
      <c r="M42" s="35"/>
      <c r="N42" s="35"/>
      <c r="O42" s="35"/>
      <c r="P42" s="35"/>
    </row>
    <row r="43" spans="1:19">
      <c r="D43" s="35"/>
      <c r="E43" s="35"/>
      <c r="H43" s="35"/>
      <c r="I43" s="35"/>
      <c r="J43" s="35"/>
      <c r="K43" s="35"/>
      <c r="L43" s="35"/>
      <c r="M43" s="35"/>
      <c r="N43" s="35"/>
      <c r="O43" s="35"/>
      <c r="P43" s="35"/>
    </row>
  </sheetData>
  <mergeCells count="22">
    <mergeCell ref="A2:S2"/>
    <mergeCell ref="A3:S3"/>
    <mergeCell ref="A5:A7"/>
    <mergeCell ref="B5:B7"/>
    <mergeCell ref="C5:E5"/>
    <mergeCell ref="F5:H5"/>
    <mergeCell ref="I5:M5"/>
    <mergeCell ref="N5:S5"/>
    <mergeCell ref="C6:C7"/>
    <mergeCell ref="P6:P7"/>
    <mergeCell ref="Q6:S6"/>
    <mergeCell ref="D6:D7"/>
    <mergeCell ref="E6:E7"/>
    <mergeCell ref="F6:F7"/>
    <mergeCell ref="G6:G7"/>
    <mergeCell ref="H6:H7"/>
    <mergeCell ref="I6:I7"/>
    <mergeCell ref="A8:B8"/>
    <mergeCell ref="J6:J7"/>
    <mergeCell ref="K6:M6"/>
    <mergeCell ref="N6:N7"/>
    <mergeCell ref="O6:O7"/>
  </mergeCells>
  <pageMargins left="0.5" right="0.16" top="0.83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Ct SLTS va SS</vt:lpstr>
      <vt:lpstr>chi tieu Ds</vt:lpstr>
      <vt:lpstr>DV ban Full</vt:lpstr>
      <vt:lpstr>tong KP</vt:lpstr>
      <vt:lpstr>DB HC</vt:lpstr>
    </vt:vector>
  </TitlesOfParts>
  <Company>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</dc:creator>
  <cp:lastModifiedBy>Windows User</cp:lastModifiedBy>
  <dcterms:created xsi:type="dcterms:W3CDTF">2020-03-12T01:51:14Z</dcterms:created>
  <dcterms:modified xsi:type="dcterms:W3CDTF">2020-03-23T02:07:59Z</dcterms:modified>
</cp:coreProperties>
</file>